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330" windowWidth="21840" windowHeight="12510" firstSheet="1" activeTab="3"/>
  </bookViews>
  <sheets>
    <sheet name="доходы" sheetId="2" r:id="rId1"/>
    <sheet name="расходная часть" sheetId="1" r:id="rId2"/>
    <sheet name="рес бюджет" sheetId="3" r:id="rId3"/>
    <sheet name="непрограмные расходы" sheetId="4" r:id="rId4"/>
    <sheet name="програмная часть" sheetId="5" r:id="rId5"/>
  </sheets>
  <definedNames>
    <definedName name="_xlnm._FilterDatabase" localSheetId="3" hidden="1">'непрограмные расходы'!$A$16:$P$854</definedName>
    <definedName name="_xlnm._FilterDatabase" localSheetId="4" hidden="1">'програмная часть'!$A$18:$P$856</definedName>
    <definedName name="_xlnm._FilterDatabase" localSheetId="1" hidden="1">'расходная часть'!$A$18:$P$858</definedName>
    <definedName name="_xlnm._FilterDatabase" localSheetId="2" hidden="1">'рес бюджет'!$A$18:$P$856</definedName>
    <definedName name="_xlnm.Print_Area" localSheetId="0">доходы!$A$1:$J$171</definedName>
    <definedName name="_xlnm.Print_Area" localSheetId="3">'непрограмные расходы'!$A$1:$L$859</definedName>
    <definedName name="_xlnm.Print_Area" localSheetId="4">'програмная часть'!$A$1:$L$861</definedName>
    <definedName name="_xlnm.Print_Area" localSheetId="1">'расходная часть'!$A$1:$L$863</definedName>
    <definedName name="_xlnm.Print_Area" localSheetId="2">'рес бюджет'!$A$1:$L$861</definedName>
  </definedNames>
  <calcPr calcId="124519"/>
</workbook>
</file>

<file path=xl/calcChain.xml><?xml version="1.0" encoding="utf-8"?>
<calcChain xmlns="http://schemas.openxmlformats.org/spreadsheetml/2006/main">
  <c r="H51" i="4"/>
  <c r="I51"/>
  <c r="J51"/>
  <c r="K51"/>
  <c r="L51"/>
  <c r="G51"/>
  <c r="L184"/>
  <c r="L183" s="1"/>
  <c r="K183"/>
  <c r="J183"/>
  <c r="I183"/>
  <c r="H183"/>
  <c r="G183"/>
  <c r="K50"/>
  <c r="K52" i="1"/>
  <c r="H53"/>
  <c r="I53"/>
  <c r="J53"/>
  <c r="K53"/>
  <c r="L53"/>
  <c r="G53"/>
  <c r="L101"/>
  <c r="L100" s="1"/>
  <c r="H100"/>
  <c r="I100"/>
  <c r="J100"/>
  <c r="K100"/>
  <c r="G100"/>
  <c r="K522" i="3" l="1"/>
  <c r="K521"/>
  <c r="K524" i="1"/>
  <c r="K523"/>
  <c r="H185" i="5" l="1"/>
  <c r="I185"/>
  <c r="J185"/>
  <c r="K185"/>
  <c r="L185"/>
  <c r="G185"/>
  <c r="H667"/>
  <c r="I667"/>
  <c r="J667"/>
  <c r="K667"/>
  <c r="L667"/>
  <c r="G667"/>
  <c r="L852"/>
  <c r="L851" s="1"/>
  <c r="K851"/>
  <c r="J851"/>
  <c r="I851"/>
  <c r="H851"/>
  <c r="G851"/>
  <c r="L850"/>
  <c r="L849" s="1"/>
  <c r="K849"/>
  <c r="J849"/>
  <c r="I849"/>
  <c r="H849"/>
  <c r="G849"/>
  <c r="L848"/>
  <c r="L847" s="1"/>
  <c r="K847"/>
  <c r="J847"/>
  <c r="I847"/>
  <c r="H847"/>
  <c r="G847"/>
  <c r="L846"/>
  <c r="L845" s="1"/>
  <c r="K845"/>
  <c r="J845"/>
  <c r="I845"/>
  <c r="H845"/>
  <c r="G845"/>
  <c r="L843"/>
  <c r="L842" s="1"/>
  <c r="L841" s="1"/>
  <c r="K842"/>
  <c r="K841" s="1"/>
  <c r="J842"/>
  <c r="J841" s="1"/>
  <c r="I842"/>
  <c r="I841" s="1"/>
  <c r="H842"/>
  <c r="H841" s="1"/>
  <c r="G842"/>
  <c r="G841" s="1"/>
  <c r="L840"/>
  <c r="L839" s="1"/>
  <c r="K839"/>
  <c r="K837" s="1"/>
  <c r="J839"/>
  <c r="J837" s="1"/>
  <c r="I839"/>
  <c r="H839"/>
  <c r="H837" s="1"/>
  <c r="G839"/>
  <c r="G837" s="1"/>
  <c r="L835"/>
  <c r="K834"/>
  <c r="K833" s="1"/>
  <c r="J834"/>
  <c r="J833" s="1"/>
  <c r="I834"/>
  <c r="H834"/>
  <c r="H833" s="1"/>
  <c r="G834"/>
  <c r="G833" s="1"/>
  <c r="L831"/>
  <c r="L830" s="1"/>
  <c r="K830"/>
  <c r="J830"/>
  <c r="I830"/>
  <c r="I829" s="1"/>
  <c r="I828" s="1"/>
  <c r="H830"/>
  <c r="H829" s="1"/>
  <c r="G830"/>
  <c r="G829" s="1"/>
  <c r="G828" s="1"/>
  <c r="K828"/>
  <c r="J828"/>
  <c r="L827"/>
  <c r="L826" s="1"/>
  <c r="K826"/>
  <c r="J826"/>
  <c r="I826"/>
  <c r="H826"/>
  <c r="G826"/>
  <c r="L825"/>
  <c r="L824" s="1"/>
  <c r="K824"/>
  <c r="J824"/>
  <c r="I824"/>
  <c r="H824"/>
  <c r="G824"/>
  <c r="L823"/>
  <c r="L822" s="1"/>
  <c r="K822"/>
  <c r="J822"/>
  <c r="I822"/>
  <c r="H822"/>
  <c r="G822"/>
  <c r="L821"/>
  <c r="L820" s="1"/>
  <c r="K820"/>
  <c r="J820"/>
  <c r="I820"/>
  <c r="H820"/>
  <c r="G820"/>
  <c r="L817"/>
  <c r="L816"/>
  <c r="L815"/>
  <c r="K814"/>
  <c r="J814"/>
  <c r="I814"/>
  <c r="H814"/>
  <c r="G814"/>
  <c r="L813"/>
  <c r="L812"/>
  <c r="L811"/>
  <c r="L810"/>
  <c r="K809"/>
  <c r="J809"/>
  <c r="I809"/>
  <c r="H809"/>
  <c r="G809"/>
  <c r="L808"/>
  <c r="L807"/>
  <c r="L806"/>
  <c r="K805"/>
  <c r="J805"/>
  <c r="I805"/>
  <c r="H805"/>
  <c r="H804" s="1"/>
  <c r="G805"/>
  <c r="L803"/>
  <c r="I803"/>
  <c r="L802"/>
  <c r="I802"/>
  <c r="I799" s="1"/>
  <c r="L801"/>
  <c r="L800"/>
  <c r="K799"/>
  <c r="J799"/>
  <c r="H799"/>
  <c r="G799"/>
  <c r="L798"/>
  <c r="L797" s="1"/>
  <c r="K797"/>
  <c r="J797"/>
  <c r="I797"/>
  <c r="H797"/>
  <c r="G797"/>
  <c r="L796"/>
  <c r="L795" s="1"/>
  <c r="K795"/>
  <c r="J795"/>
  <c r="I795"/>
  <c r="H795"/>
  <c r="G795"/>
  <c r="L794"/>
  <c r="L793"/>
  <c r="K792"/>
  <c r="J792"/>
  <c r="I792"/>
  <c r="H792"/>
  <c r="G792"/>
  <c r="L791"/>
  <c r="L790" s="1"/>
  <c r="K790"/>
  <c r="J790"/>
  <c r="I790"/>
  <c r="H790"/>
  <c r="G790"/>
  <c r="L789"/>
  <c r="L788"/>
  <c r="K787"/>
  <c r="J787"/>
  <c r="I787"/>
  <c r="H787"/>
  <c r="G787"/>
  <c r="J786"/>
  <c r="L786" s="1"/>
  <c r="L785" s="1"/>
  <c r="K785"/>
  <c r="I785"/>
  <c r="H785"/>
  <c r="G785"/>
  <c r="J784"/>
  <c r="L784" s="1"/>
  <c r="L783" s="1"/>
  <c r="K783"/>
  <c r="I783"/>
  <c r="H783"/>
  <c r="G783"/>
  <c r="L782"/>
  <c r="L781"/>
  <c r="K780"/>
  <c r="J780"/>
  <c r="I780"/>
  <c r="H780"/>
  <c r="G780"/>
  <c r="L779"/>
  <c r="L778"/>
  <c r="L777"/>
  <c r="L776"/>
  <c r="K775"/>
  <c r="J775"/>
  <c r="I775"/>
  <c r="H775"/>
  <c r="H774" s="1"/>
  <c r="G775"/>
  <c r="L773"/>
  <c r="L772" s="1"/>
  <c r="L771" s="1"/>
  <c r="L762" s="1"/>
  <c r="L756" s="1"/>
  <c r="K772"/>
  <c r="K771" s="1"/>
  <c r="K762" s="1"/>
  <c r="K756" s="1"/>
  <c r="J772"/>
  <c r="I772"/>
  <c r="H772"/>
  <c r="H771" s="1"/>
  <c r="H762" s="1"/>
  <c r="H756" s="1"/>
  <c r="G772"/>
  <c r="G771" s="1"/>
  <c r="G762" s="1"/>
  <c r="G756" s="1"/>
  <c r="J771"/>
  <c r="J762" s="1"/>
  <c r="J756" s="1"/>
  <c r="I771"/>
  <c r="I762" s="1"/>
  <c r="I756" s="1"/>
  <c r="L770"/>
  <c r="L769" s="1"/>
  <c r="K769"/>
  <c r="J769"/>
  <c r="I769"/>
  <c r="H769"/>
  <c r="G769"/>
  <c r="L768"/>
  <c r="L767" s="1"/>
  <c r="K767"/>
  <c r="J767"/>
  <c r="I767"/>
  <c r="H767"/>
  <c r="G767"/>
  <c r="L766"/>
  <c r="L765" s="1"/>
  <c r="H766"/>
  <c r="K765"/>
  <c r="J765"/>
  <c r="I765"/>
  <c r="H765"/>
  <c r="G765"/>
  <c r="L764"/>
  <c r="L763" s="1"/>
  <c r="K763"/>
  <c r="J763"/>
  <c r="I763"/>
  <c r="H763"/>
  <c r="G763"/>
  <c r="L761"/>
  <c r="L760" s="1"/>
  <c r="K760"/>
  <c r="J760"/>
  <c r="I760"/>
  <c r="H760"/>
  <c r="G760"/>
  <c r="L759"/>
  <c r="L758" s="1"/>
  <c r="K758"/>
  <c r="K757" s="1"/>
  <c r="J758"/>
  <c r="I758"/>
  <c r="H758"/>
  <c r="G758"/>
  <c r="G757" s="1"/>
  <c r="L755"/>
  <c r="L754"/>
  <c r="K753"/>
  <c r="J753"/>
  <c r="I753"/>
  <c r="H753"/>
  <c r="G753"/>
  <c r="L752"/>
  <c r="L751" s="1"/>
  <c r="K751"/>
  <c r="J751"/>
  <c r="I751"/>
  <c r="H751"/>
  <c r="G751"/>
  <c r="L750"/>
  <c r="L749" s="1"/>
  <c r="K749"/>
  <c r="J749"/>
  <c r="I749"/>
  <c r="H749"/>
  <c r="G749"/>
  <c r="L748"/>
  <c r="L747" s="1"/>
  <c r="K747"/>
  <c r="J747"/>
  <c r="I747"/>
  <c r="H747"/>
  <c r="G747"/>
  <c r="L746"/>
  <c r="L745" s="1"/>
  <c r="K745"/>
  <c r="J745"/>
  <c r="I745"/>
  <c r="H745"/>
  <c r="G745"/>
  <c r="L744"/>
  <c r="L743" s="1"/>
  <c r="K743"/>
  <c r="J743"/>
  <c r="I743"/>
  <c r="H743"/>
  <c r="G743"/>
  <c r="L742"/>
  <c r="L741" s="1"/>
  <c r="K741"/>
  <c r="J741"/>
  <c r="I741"/>
  <c r="H741"/>
  <c r="G741"/>
  <c r="L740"/>
  <c r="L739" s="1"/>
  <c r="K739"/>
  <c r="J739"/>
  <c r="I739"/>
  <c r="H739"/>
  <c r="G739"/>
  <c r="L738"/>
  <c r="L737" s="1"/>
  <c r="K737"/>
  <c r="J737"/>
  <c r="I737"/>
  <c r="H737"/>
  <c r="G737"/>
  <c r="L736"/>
  <c r="L735"/>
  <c r="J734"/>
  <c r="I734"/>
  <c r="L734" s="1"/>
  <c r="G734"/>
  <c r="G730" s="1"/>
  <c r="J733"/>
  <c r="J730" s="1"/>
  <c r="I733"/>
  <c r="L733" s="1"/>
  <c r="L732"/>
  <c r="L731"/>
  <c r="K730"/>
  <c r="H730"/>
  <c r="L728"/>
  <c r="L727" s="1"/>
  <c r="K727"/>
  <c r="J727"/>
  <c r="I727"/>
  <c r="H727"/>
  <c r="G727"/>
  <c r="L726"/>
  <c r="L725" s="1"/>
  <c r="K725"/>
  <c r="J725"/>
  <c r="I725"/>
  <c r="H725"/>
  <c r="G725"/>
  <c r="L724"/>
  <c r="L723" s="1"/>
  <c r="K723"/>
  <c r="J723"/>
  <c r="I723"/>
  <c r="H723"/>
  <c r="G723"/>
  <c r="L722"/>
  <c r="L721" s="1"/>
  <c r="K721"/>
  <c r="J721"/>
  <c r="I721"/>
  <c r="H721"/>
  <c r="G721"/>
  <c r="L720"/>
  <c r="L719" s="1"/>
  <c r="K719"/>
  <c r="J719"/>
  <c r="I719"/>
  <c r="H719"/>
  <c r="G719"/>
  <c r="L718"/>
  <c r="L717" s="1"/>
  <c r="K717"/>
  <c r="J717"/>
  <c r="I717"/>
  <c r="H717"/>
  <c r="G717"/>
  <c r="L716"/>
  <c r="L715" s="1"/>
  <c r="K715"/>
  <c r="J715"/>
  <c r="I715"/>
  <c r="H715"/>
  <c r="G715"/>
  <c r="L714"/>
  <c r="L713" s="1"/>
  <c r="K713"/>
  <c r="J713"/>
  <c r="I713"/>
  <c r="H713"/>
  <c r="G713"/>
  <c r="L712"/>
  <c r="L711" s="1"/>
  <c r="K711"/>
  <c r="J711"/>
  <c r="I711"/>
  <c r="H711"/>
  <c r="G711"/>
  <c r="L710"/>
  <c r="L709" s="1"/>
  <c r="K709"/>
  <c r="J709"/>
  <c r="I709"/>
  <c r="H709"/>
  <c r="G709"/>
  <c r="L707"/>
  <c r="G707"/>
  <c r="L706"/>
  <c r="G705"/>
  <c r="G701" s="1"/>
  <c r="L704"/>
  <c r="L703"/>
  <c r="L702"/>
  <c r="K701"/>
  <c r="J701"/>
  <c r="I701"/>
  <c r="H701"/>
  <c r="L698"/>
  <c r="L697" s="1"/>
  <c r="K697"/>
  <c r="J697"/>
  <c r="I697"/>
  <c r="H697"/>
  <c r="G697"/>
  <c r="L696"/>
  <c r="L695" s="1"/>
  <c r="K695"/>
  <c r="J695"/>
  <c r="I695"/>
  <c r="H695"/>
  <c r="G695"/>
  <c r="L694"/>
  <c r="L693" s="1"/>
  <c r="K693"/>
  <c r="J693"/>
  <c r="I693"/>
  <c r="H693"/>
  <c r="G693"/>
  <c r="L692"/>
  <c r="L691" s="1"/>
  <c r="K691"/>
  <c r="J691"/>
  <c r="I691"/>
  <c r="H691"/>
  <c r="G691"/>
  <c r="L690"/>
  <c r="L689" s="1"/>
  <c r="K689"/>
  <c r="J689"/>
  <c r="I689"/>
  <c r="H689"/>
  <c r="G689"/>
  <c r="L688"/>
  <c r="L687" s="1"/>
  <c r="K687"/>
  <c r="J687"/>
  <c r="I687"/>
  <c r="H687"/>
  <c r="G687"/>
  <c r="L686"/>
  <c r="L685"/>
  <c r="I684"/>
  <c r="H684"/>
  <c r="L684" s="1"/>
  <c r="G684"/>
  <c r="G680" s="1"/>
  <c r="L683"/>
  <c r="I683"/>
  <c r="L682"/>
  <c r="L681"/>
  <c r="K680"/>
  <c r="J680"/>
  <c r="I680"/>
  <c r="L679"/>
  <c r="L678"/>
  <c r="L677"/>
  <c r="I677"/>
  <c r="L676"/>
  <c r="L675"/>
  <c r="L674"/>
  <c r="K673"/>
  <c r="J673"/>
  <c r="I673"/>
  <c r="H673"/>
  <c r="G673"/>
  <c r="G672"/>
  <c r="L672" s="1"/>
  <c r="L671" s="1"/>
  <c r="K671"/>
  <c r="J671"/>
  <c r="I671"/>
  <c r="H671"/>
  <c r="G671"/>
  <c r="L670"/>
  <c r="L669" s="1"/>
  <c r="K669"/>
  <c r="J669"/>
  <c r="I669"/>
  <c r="H669"/>
  <c r="G669"/>
  <c r="L666"/>
  <c r="L665" s="1"/>
  <c r="K665"/>
  <c r="J665"/>
  <c r="I665"/>
  <c r="H665"/>
  <c r="G665"/>
  <c r="L664"/>
  <c r="L663"/>
  <c r="K662"/>
  <c r="J662"/>
  <c r="I662"/>
  <c r="H662"/>
  <c r="G662"/>
  <c r="L661"/>
  <c r="L660"/>
  <c r="K659"/>
  <c r="J659"/>
  <c r="I659"/>
  <c r="H659"/>
  <c r="G659"/>
  <c r="L658"/>
  <c r="L657" s="1"/>
  <c r="K657"/>
  <c r="J657"/>
  <c r="I657"/>
  <c r="H657"/>
  <c r="G657"/>
  <c r="L656"/>
  <c r="L655" s="1"/>
  <c r="K655"/>
  <c r="J655"/>
  <c r="I655"/>
  <c r="H655"/>
  <c r="G655"/>
  <c r="L654"/>
  <c r="L653" s="1"/>
  <c r="K653"/>
  <c r="J653"/>
  <c r="I653"/>
  <c r="H653"/>
  <c r="G653"/>
  <c r="L652"/>
  <c r="L651" s="1"/>
  <c r="K651"/>
  <c r="J651"/>
  <c r="I651"/>
  <c r="H651"/>
  <c r="G651"/>
  <c r="L650"/>
  <c r="L649" s="1"/>
  <c r="K649"/>
  <c r="J649"/>
  <c r="I649"/>
  <c r="H649"/>
  <c r="G649"/>
  <c r="L648"/>
  <c r="L647" s="1"/>
  <c r="K647"/>
  <c r="J647"/>
  <c r="I647"/>
  <c r="H647"/>
  <c r="G647"/>
  <c r="L645"/>
  <c r="L644" s="1"/>
  <c r="K644"/>
  <c r="J644"/>
  <c r="I644"/>
  <c r="H644"/>
  <c r="G644"/>
  <c r="L643"/>
  <c r="L642" s="1"/>
  <c r="K642"/>
  <c r="J642"/>
  <c r="I642"/>
  <c r="H642"/>
  <c r="G642"/>
  <c r="L641"/>
  <c r="L640" s="1"/>
  <c r="K640"/>
  <c r="J640"/>
  <c r="I640"/>
  <c r="H640"/>
  <c r="G640"/>
  <c r="L639"/>
  <c r="L638" s="1"/>
  <c r="K638"/>
  <c r="J638"/>
  <c r="I638"/>
  <c r="H638"/>
  <c r="G638"/>
  <c r="L637"/>
  <c r="L636" s="1"/>
  <c r="K636"/>
  <c r="J636"/>
  <c r="I636"/>
  <c r="H636"/>
  <c r="G636"/>
  <c r="L634"/>
  <c r="L633" s="1"/>
  <c r="K633"/>
  <c r="J633"/>
  <c r="I633"/>
  <c r="H633"/>
  <c r="G633"/>
  <c r="L632"/>
  <c r="L631" s="1"/>
  <c r="K631"/>
  <c r="J631"/>
  <c r="I631"/>
  <c r="H631"/>
  <c r="G631"/>
  <c r="L630"/>
  <c r="L629" s="1"/>
  <c r="K629"/>
  <c r="J629"/>
  <c r="I629"/>
  <c r="H629"/>
  <c r="G629"/>
  <c r="L628"/>
  <c r="L627" s="1"/>
  <c r="K627"/>
  <c r="J627"/>
  <c r="I627"/>
  <c r="H627"/>
  <c r="G627"/>
  <c r="L626"/>
  <c r="L625" s="1"/>
  <c r="K625"/>
  <c r="J625"/>
  <c r="I625"/>
  <c r="H625"/>
  <c r="G625"/>
  <c r="L624"/>
  <c r="L623" s="1"/>
  <c r="K623"/>
  <c r="J623"/>
  <c r="I623"/>
  <c r="H623"/>
  <c r="G623"/>
  <c r="L622"/>
  <c r="L621" s="1"/>
  <c r="K621"/>
  <c r="J621"/>
  <c r="I621"/>
  <c r="H621"/>
  <c r="G621"/>
  <c r="L620"/>
  <c r="L619" s="1"/>
  <c r="K619"/>
  <c r="J619"/>
  <c r="I619"/>
  <c r="H619"/>
  <c r="G619"/>
  <c r="L618"/>
  <c r="L617" s="1"/>
  <c r="K617"/>
  <c r="K616" s="1"/>
  <c r="J617"/>
  <c r="I617"/>
  <c r="H617"/>
  <c r="G617"/>
  <c r="L614"/>
  <c r="L613" s="1"/>
  <c r="K613"/>
  <c r="J613"/>
  <c r="I613"/>
  <c r="H613"/>
  <c r="G613"/>
  <c r="L612"/>
  <c r="L611" s="1"/>
  <c r="K611"/>
  <c r="J611"/>
  <c r="I611"/>
  <c r="H611"/>
  <c r="G611"/>
  <c r="L610"/>
  <c r="L609" s="1"/>
  <c r="K609"/>
  <c r="J609"/>
  <c r="I609"/>
  <c r="H609"/>
  <c r="G609"/>
  <c r="L608"/>
  <c r="L607" s="1"/>
  <c r="K607"/>
  <c r="J607"/>
  <c r="I607"/>
  <c r="H607"/>
  <c r="G607"/>
  <c r="L606"/>
  <c r="L605" s="1"/>
  <c r="K605"/>
  <c r="J605"/>
  <c r="I605"/>
  <c r="H605"/>
  <c r="G605"/>
  <c r="L604"/>
  <c r="L603" s="1"/>
  <c r="K603"/>
  <c r="J603"/>
  <c r="I603"/>
  <c r="H603"/>
  <c r="G603"/>
  <c r="L602"/>
  <c r="L601" s="1"/>
  <c r="K601"/>
  <c r="J601"/>
  <c r="I601"/>
  <c r="H601"/>
  <c r="G601"/>
  <c r="L600"/>
  <c r="L599" s="1"/>
  <c r="K599"/>
  <c r="J599"/>
  <c r="I599"/>
  <c r="H599"/>
  <c r="G599"/>
  <c r="L598"/>
  <c r="L597" s="1"/>
  <c r="K597"/>
  <c r="J597"/>
  <c r="I597"/>
  <c r="H597"/>
  <c r="G597"/>
  <c r="L596"/>
  <c r="L595" s="1"/>
  <c r="K595"/>
  <c r="J595"/>
  <c r="I595"/>
  <c r="H595"/>
  <c r="G595"/>
  <c r="L594"/>
  <c r="L593" s="1"/>
  <c r="K593"/>
  <c r="J593"/>
  <c r="I593"/>
  <c r="H593"/>
  <c r="G593"/>
  <c r="L592"/>
  <c r="L591" s="1"/>
  <c r="K591"/>
  <c r="J591"/>
  <c r="I591"/>
  <c r="H591"/>
  <c r="G591"/>
  <c r="L590"/>
  <c r="L589" s="1"/>
  <c r="K589"/>
  <c r="J589"/>
  <c r="I589"/>
  <c r="H589"/>
  <c r="G589"/>
  <c r="L588"/>
  <c r="K587"/>
  <c r="J587"/>
  <c r="I587"/>
  <c r="H587"/>
  <c r="G587"/>
  <c r="L586"/>
  <c r="L585" s="1"/>
  <c r="K585"/>
  <c r="J585"/>
  <c r="I585"/>
  <c r="H585"/>
  <c r="G585"/>
  <c r="L584"/>
  <c r="L583" s="1"/>
  <c r="K583"/>
  <c r="J583"/>
  <c r="I583"/>
  <c r="H583"/>
  <c r="G583"/>
  <c r="L582"/>
  <c r="L581" s="1"/>
  <c r="K581"/>
  <c r="J581"/>
  <c r="I581"/>
  <c r="H581"/>
  <c r="G581"/>
  <c r="L580"/>
  <c r="L579" s="1"/>
  <c r="K579"/>
  <c r="J579"/>
  <c r="I579"/>
  <c r="H579"/>
  <c r="G579"/>
  <c r="L578"/>
  <c r="L577" s="1"/>
  <c r="K577"/>
  <c r="J577"/>
  <c r="I577"/>
  <c r="H577"/>
  <c r="G577"/>
  <c r="L576"/>
  <c r="L575" s="1"/>
  <c r="K575"/>
  <c r="J575"/>
  <c r="I575"/>
  <c r="H575"/>
  <c r="G575"/>
  <c r="L574"/>
  <c r="L573" s="1"/>
  <c r="K573"/>
  <c r="J573"/>
  <c r="I573"/>
  <c r="H573"/>
  <c r="G573"/>
  <c r="L572"/>
  <c r="L571" s="1"/>
  <c r="K571"/>
  <c r="J571"/>
  <c r="I571"/>
  <c r="H571"/>
  <c r="G571"/>
  <c r="L570"/>
  <c r="L569" s="1"/>
  <c r="K569"/>
  <c r="J569"/>
  <c r="I569"/>
  <c r="H569"/>
  <c r="G569"/>
  <c r="L568"/>
  <c r="L567" s="1"/>
  <c r="K567"/>
  <c r="J567"/>
  <c r="I567"/>
  <c r="H567"/>
  <c r="G567"/>
  <c r="L566"/>
  <c r="L565" s="1"/>
  <c r="K565"/>
  <c r="J565"/>
  <c r="I565"/>
  <c r="H565"/>
  <c r="G565"/>
  <c r="L564"/>
  <c r="L563" s="1"/>
  <c r="K563"/>
  <c r="J563"/>
  <c r="I563"/>
  <c r="H563"/>
  <c r="G563"/>
  <c r="L562"/>
  <c r="L561" s="1"/>
  <c r="K561"/>
  <c r="J561"/>
  <c r="I561"/>
  <c r="H561"/>
  <c r="G561"/>
  <c r="L560"/>
  <c r="L559" s="1"/>
  <c r="K559"/>
  <c r="J559"/>
  <c r="I559"/>
  <c r="H559"/>
  <c r="G559"/>
  <c r="L558"/>
  <c r="L557" s="1"/>
  <c r="K557"/>
  <c r="J557"/>
  <c r="I557"/>
  <c r="H557"/>
  <c r="G557"/>
  <c r="L556"/>
  <c r="L555" s="1"/>
  <c r="K555"/>
  <c r="J555"/>
  <c r="I555"/>
  <c r="H555"/>
  <c r="G555"/>
  <c r="L554"/>
  <c r="L553" s="1"/>
  <c r="K553"/>
  <c r="J553"/>
  <c r="I553"/>
  <c r="H553"/>
  <c r="G553"/>
  <c r="L552"/>
  <c r="L551" s="1"/>
  <c r="K551"/>
  <c r="J551"/>
  <c r="I551"/>
  <c r="H551"/>
  <c r="G551"/>
  <c r="L550"/>
  <c r="L549" s="1"/>
  <c r="K549"/>
  <c r="J549"/>
  <c r="I549"/>
  <c r="H549"/>
  <c r="G549"/>
  <c r="L548"/>
  <c r="L547" s="1"/>
  <c r="K547"/>
  <c r="J547"/>
  <c r="I547"/>
  <c r="H547"/>
  <c r="G547"/>
  <c r="L544"/>
  <c r="L543"/>
  <c r="K542"/>
  <c r="J542"/>
  <c r="I542"/>
  <c r="H542"/>
  <c r="G542"/>
  <c r="L541"/>
  <c r="L540" s="1"/>
  <c r="J541"/>
  <c r="K540"/>
  <c r="J540"/>
  <c r="I540"/>
  <c r="H540"/>
  <c r="G540"/>
  <c r="L539"/>
  <c r="L538" s="1"/>
  <c r="K538"/>
  <c r="J538"/>
  <c r="I538"/>
  <c r="H538"/>
  <c r="G538"/>
  <c r="L537"/>
  <c r="L536"/>
  <c r="K535"/>
  <c r="J535"/>
  <c r="I535"/>
  <c r="H535"/>
  <c r="G535"/>
  <c r="L532"/>
  <c r="L531" s="1"/>
  <c r="K531"/>
  <c r="J531"/>
  <c r="I531"/>
  <c r="H531"/>
  <c r="G531"/>
  <c r="L530"/>
  <c r="L529" s="1"/>
  <c r="K529"/>
  <c r="J529"/>
  <c r="I529"/>
  <c r="H529"/>
  <c r="G529"/>
  <c r="J528"/>
  <c r="L528" s="1"/>
  <c r="J527"/>
  <c r="L527" s="1"/>
  <c r="K526"/>
  <c r="I526"/>
  <c r="H526"/>
  <c r="G526"/>
  <c r="L525"/>
  <c r="L524"/>
  <c r="K523"/>
  <c r="J523"/>
  <c r="I523"/>
  <c r="H523"/>
  <c r="G523"/>
  <c r="L522"/>
  <c r="L521"/>
  <c r="K520"/>
  <c r="J520"/>
  <c r="I520"/>
  <c r="H520"/>
  <c r="G520"/>
  <c r="L519"/>
  <c r="L518"/>
  <c r="L517"/>
  <c r="L516"/>
  <c r="I515"/>
  <c r="L515" s="1"/>
  <c r="L514"/>
  <c r="K513"/>
  <c r="J513"/>
  <c r="H513"/>
  <c r="G513"/>
  <c r="L512"/>
  <c r="I512"/>
  <c r="L511"/>
  <c r="I511"/>
  <c r="K510"/>
  <c r="J510"/>
  <c r="I510"/>
  <c r="H510"/>
  <c r="G510"/>
  <c r="L509"/>
  <c r="I508"/>
  <c r="I507" s="1"/>
  <c r="H507"/>
  <c r="G507"/>
  <c r="L506"/>
  <c r="L505"/>
  <c r="I504"/>
  <c r="I503" s="1"/>
  <c r="H503"/>
  <c r="G503"/>
  <c r="K502"/>
  <c r="J502"/>
  <c r="L501"/>
  <c r="L500"/>
  <c r="L499"/>
  <c r="L498"/>
  <c r="L497"/>
  <c r="L496"/>
  <c r="K495"/>
  <c r="J495"/>
  <c r="I495"/>
  <c r="H495"/>
  <c r="G495"/>
  <c r="L494"/>
  <c r="I493"/>
  <c r="H493"/>
  <c r="G493"/>
  <c r="L492"/>
  <c r="I491"/>
  <c r="I490" s="1"/>
  <c r="H491"/>
  <c r="H490" s="1"/>
  <c r="G491"/>
  <c r="G490" s="1"/>
  <c r="K490"/>
  <c r="J490"/>
  <c r="L489"/>
  <c r="I488"/>
  <c r="H488"/>
  <c r="G488"/>
  <c r="L487"/>
  <c r="I486"/>
  <c r="I485" s="1"/>
  <c r="H486"/>
  <c r="H485" s="1"/>
  <c r="G486"/>
  <c r="G485" s="1"/>
  <c r="K485"/>
  <c r="J485"/>
  <c r="L484"/>
  <c r="L483"/>
  <c r="K482"/>
  <c r="J482"/>
  <c r="I482"/>
  <c r="H482"/>
  <c r="G482"/>
  <c r="L481"/>
  <c r="L480" s="1"/>
  <c r="K480"/>
  <c r="J480"/>
  <c r="I480"/>
  <c r="H480"/>
  <c r="G480"/>
  <c r="L479"/>
  <c r="L478" s="1"/>
  <c r="K478"/>
  <c r="J478"/>
  <c r="I478"/>
  <c r="H478"/>
  <c r="G478"/>
  <c r="L477"/>
  <c r="L476" s="1"/>
  <c r="K476"/>
  <c r="J476"/>
  <c r="I476"/>
  <c r="H476"/>
  <c r="G476"/>
  <c r="L475"/>
  <c r="L474" s="1"/>
  <c r="K474"/>
  <c r="J474"/>
  <c r="I474"/>
  <c r="H474"/>
  <c r="G474"/>
  <c r="L473"/>
  <c r="L472" s="1"/>
  <c r="K472"/>
  <c r="J472"/>
  <c r="I472"/>
  <c r="H472"/>
  <c r="G472"/>
  <c r="L471"/>
  <c r="L470" s="1"/>
  <c r="K470"/>
  <c r="J470"/>
  <c r="I470"/>
  <c r="H470"/>
  <c r="G470"/>
  <c r="L469"/>
  <c r="L468" s="1"/>
  <c r="K468"/>
  <c r="J468"/>
  <c r="I468"/>
  <c r="H468"/>
  <c r="G468"/>
  <c r="L467"/>
  <c r="L466" s="1"/>
  <c r="K466"/>
  <c r="J466"/>
  <c r="I466"/>
  <c r="H466"/>
  <c r="G466"/>
  <c r="L465"/>
  <c r="L464" s="1"/>
  <c r="K464"/>
  <c r="J464"/>
  <c r="I464"/>
  <c r="H464"/>
  <c r="G464"/>
  <c r="L463"/>
  <c r="L462" s="1"/>
  <c r="K462"/>
  <c r="J462"/>
  <c r="I462"/>
  <c r="H462"/>
  <c r="G462"/>
  <c r="L461"/>
  <c r="L460" s="1"/>
  <c r="K460"/>
  <c r="J460"/>
  <c r="I460"/>
  <c r="H460"/>
  <c r="G460"/>
  <c r="L459"/>
  <c r="L458" s="1"/>
  <c r="K458"/>
  <c r="J458"/>
  <c r="I458"/>
  <c r="H458"/>
  <c r="G458"/>
  <c r="I457"/>
  <c r="L457" s="1"/>
  <c r="L456"/>
  <c r="K455"/>
  <c r="J455"/>
  <c r="H455"/>
  <c r="G455"/>
  <c r="L454"/>
  <c r="L453" s="1"/>
  <c r="K453"/>
  <c r="J453"/>
  <c r="I453"/>
  <c r="H453"/>
  <c r="G453"/>
  <c r="L452"/>
  <c r="L451" s="1"/>
  <c r="K451"/>
  <c r="J451"/>
  <c r="I451"/>
  <c r="H451"/>
  <c r="G451"/>
  <c r="L450"/>
  <c r="L449" s="1"/>
  <c r="K449"/>
  <c r="J449"/>
  <c r="I449"/>
  <c r="H449"/>
  <c r="G449"/>
  <c r="L448"/>
  <c r="L447"/>
  <c r="H447"/>
  <c r="L446"/>
  <c r="H445"/>
  <c r="H444" s="1"/>
  <c r="K444"/>
  <c r="J444"/>
  <c r="I444"/>
  <c r="G444"/>
  <c r="H443"/>
  <c r="L443" s="1"/>
  <c r="H442"/>
  <c r="L442" s="1"/>
  <c r="L441"/>
  <c r="L440"/>
  <c r="I439"/>
  <c r="L439" s="1"/>
  <c r="H439"/>
  <c r="L438"/>
  <c r="L437"/>
  <c r="L436"/>
  <c r="K435"/>
  <c r="J435"/>
  <c r="I435"/>
  <c r="G435"/>
  <c r="G434"/>
  <c r="L434" s="1"/>
  <c r="G433"/>
  <c r="L433" s="1"/>
  <c r="K432"/>
  <c r="J432"/>
  <c r="I432"/>
  <c r="H432"/>
  <c r="G432"/>
  <c r="L430"/>
  <c r="L429" s="1"/>
  <c r="K429"/>
  <c r="J429"/>
  <c r="I429"/>
  <c r="H429"/>
  <c r="G429"/>
  <c r="L428"/>
  <c r="I428"/>
  <c r="L427"/>
  <c r="H426"/>
  <c r="L426" s="1"/>
  <c r="L425"/>
  <c r="L424"/>
  <c r="I424"/>
  <c r="H424"/>
  <c r="H421" s="1"/>
  <c r="G424"/>
  <c r="L423"/>
  <c r="I423"/>
  <c r="L422"/>
  <c r="K421"/>
  <c r="J421"/>
  <c r="I421"/>
  <c r="G421"/>
  <c r="L420"/>
  <c r="L419"/>
  <c r="K418"/>
  <c r="J418"/>
  <c r="I418"/>
  <c r="H418"/>
  <c r="G418"/>
  <c r="L417"/>
  <c r="L416" s="1"/>
  <c r="K416"/>
  <c r="J416"/>
  <c r="I416"/>
  <c r="H416"/>
  <c r="G416"/>
  <c r="L415"/>
  <c r="K415"/>
  <c r="J415"/>
  <c r="H415"/>
  <c r="L414"/>
  <c r="L413" s="1"/>
  <c r="J414"/>
  <c r="K413"/>
  <c r="J413"/>
  <c r="I413"/>
  <c r="H413"/>
  <c r="G413"/>
  <c r="L412"/>
  <c r="G412"/>
  <c r="L411"/>
  <c r="L410"/>
  <c r="K409"/>
  <c r="J409"/>
  <c r="I409"/>
  <c r="H409"/>
  <c r="G409"/>
  <c r="L408"/>
  <c r="L407" s="1"/>
  <c r="K407"/>
  <c r="J407"/>
  <c r="I407"/>
  <c r="H407"/>
  <c r="G407"/>
  <c r="L406"/>
  <c r="L405" s="1"/>
  <c r="K405"/>
  <c r="J405"/>
  <c r="I405"/>
  <c r="H405"/>
  <c r="G405"/>
  <c r="L404"/>
  <c r="L403" s="1"/>
  <c r="K403"/>
  <c r="J403"/>
  <c r="I403"/>
  <c r="H403"/>
  <c r="G403"/>
  <c r="L402"/>
  <c r="L401" s="1"/>
  <c r="K401"/>
  <c r="J401"/>
  <c r="I401"/>
  <c r="H401"/>
  <c r="G401"/>
  <c r="L400"/>
  <c r="L399" s="1"/>
  <c r="K399"/>
  <c r="J399"/>
  <c r="I399"/>
  <c r="H399"/>
  <c r="G399"/>
  <c r="L398"/>
  <c r="L397" s="1"/>
  <c r="K397"/>
  <c r="J397"/>
  <c r="I397"/>
  <c r="H397"/>
  <c r="G397"/>
  <c r="L396"/>
  <c r="L395" s="1"/>
  <c r="K395"/>
  <c r="J395"/>
  <c r="I395"/>
  <c r="H395"/>
  <c r="G395"/>
  <c r="L394"/>
  <c r="L393" s="1"/>
  <c r="K393"/>
  <c r="J393"/>
  <c r="I393"/>
  <c r="H393"/>
  <c r="G393"/>
  <c r="L392"/>
  <c r="L391" s="1"/>
  <c r="K391"/>
  <c r="J391"/>
  <c r="I391"/>
  <c r="H391"/>
  <c r="G391"/>
  <c r="L390"/>
  <c r="L389" s="1"/>
  <c r="K389"/>
  <c r="J389"/>
  <c r="I389"/>
  <c r="H389"/>
  <c r="G389"/>
  <c r="L386"/>
  <c r="L385"/>
  <c r="K384"/>
  <c r="J384"/>
  <c r="I384"/>
  <c r="H384"/>
  <c r="G384"/>
  <c r="L383"/>
  <c r="L382"/>
  <c r="K381"/>
  <c r="J381"/>
  <c r="I381"/>
  <c r="H381"/>
  <c r="G381"/>
  <c r="L380"/>
  <c r="L379"/>
  <c r="K378"/>
  <c r="J378"/>
  <c r="I378"/>
  <c r="H378"/>
  <c r="G378"/>
  <c r="L377"/>
  <c r="I377"/>
  <c r="I375" s="1"/>
  <c r="L376"/>
  <c r="I376"/>
  <c r="K375"/>
  <c r="J375"/>
  <c r="H375"/>
  <c r="G375"/>
  <c r="L374"/>
  <c r="I374"/>
  <c r="L373"/>
  <c r="L372"/>
  <c r="L371"/>
  <c r="H371"/>
  <c r="L370"/>
  <c r="K370"/>
  <c r="I370"/>
  <c r="L369"/>
  <c r="L368"/>
  <c r="K368"/>
  <c r="I368"/>
  <c r="I366" s="1"/>
  <c r="L367"/>
  <c r="K366"/>
  <c r="J366"/>
  <c r="H366"/>
  <c r="G366"/>
  <c r="L365"/>
  <c r="L364" s="1"/>
  <c r="K364"/>
  <c r="J364"/>
  <c r="I364"/>
  <c r="H364"/>
  <c r="G364"/>
  <c r="L363"/>
  <c r="L362" s="1"/>
  <c r="K362"/>
  <c r="J362"/>
  <c r="I362"/>
  <c r="H362"/>
  <c r="G362"/>
  <c r="L361"/>
  <c r="L360" s="1"/>
  <c r="K360"/>
  <c r="J360"/>
  <c r="I360"/>
  <c r="H360"/>
  <c r="G360"/>
  <c r="J359"/>
  <c r="L359" s="1"/>
  <c r="L358"/>
  <c r="K357"/>
  <c r="I357"/>
  <c r="H357"/>
  <c r="G357"/>
  <c r="L356"/>
  <c r="L355"/>
  <c r="K354"/>
  <c r="J354"/>
  <c r="I354"/>
  <c r="H354"/>
  <c r="G354"/>
  <c r="L353"/>
  <c r="L352" s="1"/>
  <c r="K352"/>
  <c r="J352"/>
  <c r="I352"/>
  <c r="H352"/>
  <c r="G352"/>
  <c r="L351"/>
  <c r="L350" s="1"/>
  <c r="K350"/>
  <c r="J350"/>
  <c r="I350"/>
  <c r="H350"/>
  <c r="G350"/>
  <c r="L349"/>
  <c r="L348" s="1"/>
  <c r="K348"/>
  <c r="J348"/>
  <c r="I348"/>
  <c r="H348"/>
  <c r="G348"/>
  <c r="L346"/>
  <c r="L343"/>
  <c r="L342" s="1"/>
  <c r="K342"/>
  <c r="J342"/>
  <c r="I342"/>
  <c r="H342"/>
  <c r="G342"/>
  <c r="L341"/>
  <c r="L340" s="1"/>
  <c r="K340"/>
  <c r="J340"/>
  <c r="I340"/>
  <c r="H340"/>
  <c r="G340"/>
  <c r="L336"/>
  <c r="L335" s="1"/>
  <c r="L334" s="1"/>
  <c r="K335"/>
  <c r="K334" s="1"/>
  <c r="J335"/>
  <c r="J334" s="1"/>
  <c r="I335"/>
  <c r="I334" s="1"/>
  <c r="H335"/>
  <c r="H334" s="1"/>
  <c r="G335"/>
  <c r="G334" s="1"/>
  <c r="L333"/>
  <c r="L332" s="1"/>
  <c r="K332"/>
  <c r="J332"/>
  <c r="I332"/>
  <c r="H332"/>
  <c r="G332"/>
  <c r="L331"/>
  <c r="J329"/>
  <c r="K328"/>
  <c r="I328"/>
  <c r="H328"/>
  <c r="G328"/>
  <c r="L327"/>
  <c r="L326" s="1"/>
  <c r="K326"/>
  <c r="J326"/>
  <c r="I326"/>
  <c r="H326"/>
  <c r="G326"/>
  <c r="L325"/>
  <c r="L324" s="1"/>
  <c r="K324"/>
  <c r="J324"/>
  <c r="I324"/>
  <c r="H324"/>
  <c r="G324"/>
  <c r="L323"/>
  <c r="L322" s="1"/>
  <c r="K322"/>
  <c r="J322"/>
  <c r="I322"/>
  <c r="H322"/>
  <c r="G322"/>
  <c r="L321"/>
  <c r="L320" s="1"/>
  <c r="K320"/>
  <c r="J320"/>
  <c r="I320"/>
  <c r="H320"/>
  <c r="G320"/>
  <c r="L319"/>
  <c r="L318" s="1"/>
  <c r="K318"/>
  <c r="J318"/>
  <c r="I318"/>
  <c r="H318"/>
  <c r="G318"/>
  <c r="L317"/>
  <c r="L316" s="1"/>
  <c r="K316"/>
  <c r="J316"/>
  <c r="I316"/>
  <c r="H316"/>
  <c r="G316"/>
  <c r="L315"/>
  <c r="L314" s="1"/>
  <c r="K314"/>
  <c r="J314"/>
  <c r="I314"/>
  <c r="H314"/>
  <c r="G314"/>
  <c r="L313"/>
  <c r="L312" s="1"/>
  <c r="K312"/>
  <c r="J312"/>
  <c r="I312"/>
  <c r="H312"/>
  <c r="G312"/>
  <c r="L311"/>
  <c r="L310" s="1"/>
  <c r="K310"/>
  <c r="J310"/>
  <c r="I310"/>
  <c r="H310"/>
  <c r="G310"/>
  <c r="L309"/>
  <c r="L308" s="1"/>
  <c r="K308"/>
  <c r="J308"/>
  <c r="I308"/>
  <c r="H308"/>
  <c r="G308"/>
  <c r="L307"/>
  <c r="L306" s="1"/>
  <c r="K306"/>
  <c r="J306"/>
  <c r="I306"/>
  <c r="H306"/>
  <c r="G306"/>
  <c r="L305"/>
  <c r="L304" s="1"/>
  <c r="K304"/>
  <c r="J304"/>
  <c r="I304"/>
  <c r="H304"/>
  <c r="G304"/>
  <c r="L303"/>
  <c r="L302" s="1"/>
  <c r="K302"/>
  <c r="J302"/>
  <c r="I302"/>
  <c r="H302"/>
  <c r="G302"/>
  <c r="L301"/>
  <c r="L300" s="1"/>
  <c r="K300"/>
  <c r="J300"/>
  <c r="I300"/>
  <c r="H300"/>
  <c r="G300"/>
  <c r="L299"/>
  <c r="L298" s="1"/>
  <c r="K298"/>
  <c r="J298"/>
  <c r="I298"/>
  <c r="H298"/>
  <c r="G298"/>
  <c r="L297"/>
  <c r="L296"/>
  <c r="K295"/>
  <c r="J295"/>
  <c r="I295"/>
  <c r="H295"/>
  <c r="G295"/>
  <c r="L294"/>
  <c r="L293" s="1"/>
  <c r="K293"/>
  <c r="J293"/>
  <c r="I293"/>
  <c r="H293"/>
  <c r="G293"/>
  <c r="L292"/>
  <c r="L291" s="1"/>
  <c r="K291"/>
  <c r="J291"/>
  <c r="I291"/>
  <c r="H291"/>
  <c r="G291"/>
  <c r="L290"/>
  <c r="L289" s="1"/>
  <c r="K289"/>
  <c r="J289"/>
  <c r="I289"/>
  <c r="H289"/>
  <c r="G289"/>
  <c r="L288"/>
  <c r="L287" s="1"/>
  <c r="K287"/>
  <c r="J287"/>
  <c r="I287"/>
  <c r="H287"/>
  <c r="G287"/>
  <c r="L284"/>
  <c r="L283" s="1"/>
  <c r="K283"/>
  <c r="J283"/>
  <c r="I283"/>
  <c r="H283"/>
  <c r="G283"/>
  <c r="L282"/>
  <c r="L281" s="1"/>
  <c r="K281"/>
  <c r="J281"/>
  <c r="I281"/>
  <c r="H281"/>
  <c r="G281"/>
  <c r="L280"/>
  <c r="L279" s="1"/>
  <c r="K279"/>
  <c r="J279"/>
  <c r="I279"/>
  <c r="H279"/>
  <c r="G279"/>
  <c r="L277"/>
  <c r="L276" s="1"/>
  <c r="K276"/>
  <c r="J276"/>
  <c r="I276"/>
  <c r="H276"/>
  <c r="G276"/>
  <c r="L275"/>
  <c r="L274" s="1"/>
  <c r="K274"/>
  <c r="J274"/>
  <c r="I274"/>
  <c r="H274"/>
  <c r="G274"/>
  <c r="L273"/>
  <c r="L272" s="1"/>
  <c r="K272"/>
  <c r="J272"/>
  <c r="I272"/>
  <c r="H272"/>
  <c r="G272"/>
  <c r="L271"/>
  <c r="L270" s="1"/>
  <c r="K270"/>
  <c r="J270"/>
  <c r="I270"/>
  <c r="H270"/>
  <c r="G270"/>
  <c r="L269"/>
  <c r="L268" s="1"/>
  <c r="K268"/>
  <c r="J268"/>
  <c r="I268"/>
  <c r="H268"/>
  <c r="G268"/>
  <c r="L267"/>
  <c r="L266" s="1"/>
  <c r="K266"/>
  <c r="J266"/>
  <c r="I266"/>
  <c r="H266"/>
  <c r="G266"/>
  <c r="L264"/>
  <c r="L263"/>
  <c r="I262"/>
  <c r="L262" s="1"/>
  <c r="H262"/>
  <c r="L261"/>
  <c r="I261"/>
  <c r="H261"/>
  <c r="L260"/>
  <c r="L259"/>
  <c r="K258"/>
  <c r="J258"/>
  <c r="I258"/>
  <c r="H258"/>
  <c r="G258"/>
  <c r="L255"/>
  <c r="L254" s="1"/>
  <c r="K254"/>
  <c r="J254"/>
  <c r="I254"/>
  <c r="H254"/>
  <c r="G254"/>
  <c r="L253"/>
  <c r="L252" s="1"/>
  <c r="K252"/>
  <c r="J252"/>
  <c r="I252"/>
  <c r="H252"/>
  <c r="G252"/>
  <c r="L251"/>
  <c r="L250" s="1"/>
  <c r="K250"/>
  <c r="J250"/>
  <c r="I250"/>
  <c r="H250"/>
  <c r="G250"/>
  <c r="L249"/>
  <c r="L248" s="1"/>
  <c r="K248"/>
  <c r="J248"/>
  <c r="I248"/>
  <c r="H248"/>
  <c r="G248"/>
  <c r="L247"/>
  <c r="L246" s="1"/>
  <c r="K246"/>
  <c r="J246"/>
  <c r="I246"/>
  <c r="H246"/>
  <c r="G246"/>
  <c r="L245"/>
  <c r="L244" s="1"/>
  <c r="K244"/>
  <c r="J244"/>
  <c r="I244"/>
  <c r="H244"/>
  <c r="G244"/>
  <c r="L243"/>
  <c r="L242" s="1"/>
  <c r="K242"/>
  <c r="J242"/>
  <c r="I242"/>
  <c r="H242"/>
  <c r="G242"/>
  <c r="L241"/>
  <c r="L240" s="1"/>
  <c r="K240"/>
  <c r="J240"/>
  <c r="I240"/>
  <c r="H240"/>
  <c r="G240"/>
  <c r="L239"/>
  <c r="L238" s="1"/>
  <c r="K238"/>
  <c r="J238"/>
  <c r="I238"/>
  <c r="H238"/>
  <c r="G238"/>
  <c r="L237"/>
  <c r="L236" s="1"/>
  <c r="K236"/>
  <c r="J236"/>
  <c r="I236"/>
  <c r="H236"/>
  <c r="G236"/>
  <c r="L235"/>
  <c r="L234" s="1"/>
  <c r="K234"/>
  <c r="J234"/>
  <c r="I234"/>
  <c r="H234"/>
  <c r="G234"/>
  <c r="L233"/>
  <c r="L232" s="1"/>
  <c r="K232"/>
  <c r="J232"/>
  <c r="I232"/>
  <c r="H232"/>
  <c r="G232"/>
  <c r="H231"/>
  <c r="L231" s="1"/>
  <c r="L230" s="1"/>
  <c r="K230"/>
  <c r="J230"/>
  <c r="I230"/>
  <c r="H230"/>
  <c r="G230"/>
  <c r="L229"/>
  <c r="L228" s="1"/>
  <c r="K228"/>
  <c r="J228"/>
  <c r="I228"/>
  <c r="H228"/>
  <c r="G228"/>
  <c r="L227"/>
  <c r="L226" s="1"/>
  <c r="K226"/>
  <c r="J226"/>
  <c r="I226"/>
  <c r="H226"/>
  <c r="G226"/>
  <c r="L225"/>
  <c r="L224" s="1"/>
  <c r="K224"/>
  <c r="J224"/>
  <c r="I224"/>
  <c r="H224"/>
  <c r="G224"/>
  <c r="L223"/>
  <c r="L222" s="1"/>
  <c r="K222"/>
  <c r="J222"/>
  <c r="I222"/>
  <c r="H222"/>
  <c r="G222"/>
  <c r="L221"/>
  <c r="L220"/>
  <c r="K219"/>
  <c r="J219"/>
  <c r="I219"/>
  <c r="H219"/>
  <c r="G219"/>
  <c r="H218"/>
  <c r="L218" s="1"/>
  <c r="L217"/>
  <c r="K217"/>
  <c r="H217"/>
  <c r="K216"/>
  <c r="J216"/>
  <c r="I216"/>
  <c r="H216"/>
  <c r="G216"/>
  <c r="L214"/>
  <c r="L213" s="1"/>
  <c r="L212" s="1"/>
  <c r="K213"/>
  <c r="K212" s="1"/>
  <c r="J213"/>
  <c r="J212" s="1"/>
  <c r="I213"/>
  <c r="I212" s="1"/>
  <c r="H213"/>
  <c r="H212" s="1"/>
  <c r="G213"/>
  <c r="G212" s="1"/>
  <c r="L210"/>
  <c r="L209" s="1"/>
  <c r="K209"/>
  <c r="J209"/>
  <c r="I209"/>
  <c r="H209"/>
  <c r="G209"/>
  <c r="L208"/>
  <c r="L207" s="1"/>
  <c r="L206" s="1"/>
  <c r="K207"/>
  <c r="K206" s="1"/>
  <c r="J207"/>
  <c r="J206" s="1"/>
  <c r="I207"/>
  <c r="I206" s="1"/>
  <c r="H207"/>
  <c r="H206" s="1"/>
  <c r="G207"/>
  <c r="G206" s="1"/>
  <c r="L205"/>
  <c r="L204" s="1"/>
  <c r="K204"/>
  <c r="J204"/>
  <c r="I204"/>
  <c r="H204"/>
  <c r="G204"/>
  <c r="L203"/>
  <c r="L202" s="1"/>
  <c r="K202"/>
  <c r="J202"/>
  <c r="I202"/>
  <c r="H202"/>
  <c r="G202"/>
  <c r="L201"/>
  <c r="L200" s="1"/>
  <c r="K200"/>
  <c r="J200"/>
  <c r="I200"/>
  <c r="H200"/>
  <c r="G200"/>
  <c r="L199"/>
  <c r="L198" s="1"/>
  <c r="K198"/>
  <c r="J198"/>
  <c r="I198"/>
  <c r="H198"/>
  <c r="G198"/>
  <c r="L197"/>
  <c r="L196" s="1"/>
  <c r="K196"/>
  <c r="J196"/>
  <c r="I196"/>
  <c r="H196"/>
  <c r="G196"/>
  <c r="L195"/>
  <c r="L194" s="1"/>
  <c r="K194"/>
  <c r="J194"/>
  <c r="I194"/>
  <c r="H194"/>
  <c r="G194"/>
  <c r="L193"/>
  <c r="L192" s="1"/>
  <c r="K192"/>
  <c r="J192"/>
  <c r="I192"/>
  <c r="H192"/>
  <c r="G192"/>
  <c r="L191"/>
  <c r="L190" s="1"/>
  <c r="K190"/>
  <c r="J190"/>
  <c r="I190"/>
  <c r="H190"/>
  <c r="G190"/>
  <c r="L189"/>
  <c r="L188" s="1"/>
  <c r="K188"/>
  <c r="J188"/>
  <c r="I188"/>
  <c r="H188"/>
  <c r="G188"/>
  <c r="L184"/>
  <c r="L183"/>
  <c r="L182"/>
  <c r="K181"/>
  <c r="J181"/>
  <c r="I181"/>
  <c r="H181"/>
  <c r="G181"/>
  <c r="L180"/>
  <c r="L179"/>
  <c r="L178"/>
  <c r="L177"/>
  <c r="L176"/>
  <c r="L175"/>
  <c r="K174"/>
  <c r="J174"/>
  <c r="I174"/>
  <c r="H174"/>
  <c r="G174"/>
  <c r="L173"/>
  <c r="L172"/>
  <c r="K171"/>
  <c r="J171"/>
  <c r="I171"/>
  <c r="H171"/>
  <c r="G171"/>
  <c r="L170"/>
  <c r="L169" s="1"/>
  <c r="K169"/>
  <c r="J169"/>
  <c r="I169"/>
  <c r="H169"/>
  <c r="G169"/>
  <c r="L168"/>
  <c r="L167" s="1"/>
  <c r="K167"/>
  <c r="J167"/>
  <c r="I167"/>
  <c r="H167"/>
  <c r="G167"/>
  <c r="L166"/>
  <c r="L165" s="1"/>
  <c r="K165"/>
  <c r="J165"/>
  <c r="I165"/>
  <c r="H165"/>
  <c r="G165"/>
  <c r="L164"/>
  <c r="L163" s="1"/>
  <c r="K163"/>
  <c r="J163"/>
  <c r="I163"/>
  <c r="H163"/>
  <c r="G163"/>
  <c r="L162"/>
  <c r="L161" s="1"/>
  <c r="K161"/>
  <c r="J161"/>
  <c r="I161"/>
  <c r="H161"/>
  <c r="G161"/>
  <c r="L160"/>
  <c r="L159" s="1"/>
  <c r="K159"/>
  <c r="J159"/>
  <c r="I159"/>
  <c r="H159"/>
  <c r="G159"/>
  <c r="L158"/>
  <c r="L157" s="1"/>
  <c r="K157"/>
  <c r="J157"/>
  <c r="I157"/>
  <c r="H157"/>
  <c r="G157"/>
  <c r="L156"/>
  <c r="L155" s="1"/>
  <c r="K155"/>
  <c r="J155"/>
  <c r="I155"/>
  <c r="H155"/>
  <c r="G155"/>
  <c r="L154"/>
  <c r="L153" s="1"/>
  <c r="K153"/>
  <c r="J153"/>
  <c r="I153"/>
  <c r="H153"/>
  <c r="G153"/>
  <c r="L152"/>
  <c r="L151" s="1"/>
  <c r="K151"/>
  <c r="J151"/>
  <c r="I151"/>
  <c r="H151"/>
  <c r="G151"/>
  <c r="L150"/>
  <c r="L149" s="1"/>
  <c r="K149"/>
  <c r="J149"/>
  <c r="I149"/>
  <c r="H149"/>
  <c r="G149"/>
  <c r="L148"/>
  <c r="L147" s="1"/>
  <c r="K147"/>
  <c r="J147"/>
  <c r="I147"/>
  <c r="H147"/>
  <c r="G147"/>
  <c r="L146"/>
  <c r="L145" s="1"/>
  <c r="K145"/>
  <c r="J145"/>
  <c r="I145"/>
  <c r="H145"/>
  <c r="G145"/>
  <c r="L144"/>
  <c r="L143" s="1"/>
  <c r="K143"/>
  <c r="J143"/>
  <c r="I143"/>
  <c r="H143"/>
  <c r="G143"/>
  <c r="L142"/>
  <c r="L141" s="1"/>
  <c r="K141"/>
  <c r="J141"/>
  <c r="I141"/>
  <c r="H141"/>
  <c r="G141"/>
  <c r="L138"/>
  <c r="G137"/>
  <c r="L137" s="1"/>
  <c r="L136"/>
  <c r="L135"/>
  <c r="L134"/>
  <c r="L133"/>
  <c r="K132"/>
  <c r="K131" s="1"/>
  <c r="J132"/>
  <c r="I132"/>
  <c r="I131" s="1"/>
  <c r="H132"/>
  <c r="H131" s="1"/>
  <c r="G132"/>
  <c r="J131"/>
  <c r="L129"/>
  <c r="I128"/>
  <c r="H128"/>
  <c r="H123" s="1"/>
  <c r="H122" s="1"/>
  <c r="G128"/>
  <c r="L127"/>
  <c r="I126"/>
  <c r="G126"/>
  <c r="L125"/>
  <c r="G124"/>
  <c r="L124" s="1"/>
  <c r="K123"/>
  <c r="K122" s="1"/>
  <c r="J123"/>
  <c r="J122" s="1"/>
  <c r="L121"/>
  <c r="L120" s="1"/>
  <c r="L119" s="1"/>
  <c r="K120"/>
  <c r="K119" s="1"/>
  <c r="J120"/>
  <c r="I120"/>
  <c r="H120"/>
  <c r="H119" s="1"/>
  <c r="G120"/>
  <c r="G119" s="1"/>
  <c r="J119"/>
  <c r="I119"/>
  <c r="L118"/>
  <c r="L117" s="1"/>
  <c r="K117"/>
  <c r="J117"/>
  <c r="I117"/>
  <c r="H117"/>
  <c r="G117"/>
  <c r="L116"/>
  <c r="L115" s="1"/>
  <c r="K115"/>
  <c r="J115"/>
  <c r="I115"/>
  <c r="H115"/>
  <c r="G115"/>
  <c r="L114"/>
  <c r="L113" s="1"/>
  <c r="K113"/>
  <c r="J113"/>
  <c r="I113"/>
  <c r="H113"/>
  <c r="G113"/>
  <c r="L112"/>
  <c r="L111" s="1"/>
  <c r="K111"/>
  <c r="J111"/>
  <c r="I111"/>
  <c r="H111"/>
  <c r="G111"/>
  <c r="L110"/>
  <c r="L109" s="1"/>
  <c r="K109"/>
  <c r="J109"/>
  <c r="I109"/>
  <c r="H109"/>
  <c r="G109"/>
  <c r="L104"/>
  <c r="L103" s="1"/>
  <c r="K103"/>
  <c r="J103"/>
  <c r="I103"/>
  <c r="H103"/>
  <c r="G103"/>
  <c r="L102"/>
  <c r="L101" s="1"/>
  <c r="K101"/>
  <c r="J101"/>
  <c r="I101"/>
  <c r="H101"/>
  <c r="G101"/>
  <c r="L99"/>
  <c r="L98" s="1"/>
  <c r="K98"/>
  <c r="J98"/>
  <c r="I98"/>
  <c r="H98"/>
  <c r="G98"/>
  <c r="L97"/>
  <c r="L96" s="1"/>
  <c r="K96"/>
  <c r="J96"/>
  <c r="I96"/>
  <c r="H96"/>
  <c r="G96"/>
  <c r="L95"/>
  <c r="L94" s="1"/>
  <c r="K94"/>
  <c r="J94"/>
  <c r="I94"/>
  <c r="H94"/>
  <c r="G94"/>
  <c r="L93"/>
  <c r="L92" s="1"/>
  <c r="K92"/>
  <c r="J92"/>
  <c r="I92"/>
  <c r="H92"/>
  <c r="G92"/>
  <c r="L91"/>
  <c r="L90" s="1"/>
  <c r="K90"/>
  <c r="J90"/>
  <c r="I90"/>
  <c r="H90"/>
  <c r="G90"/>
  <c r="H89"/>
  <c r="L89" s="1"/>
  <c r="L88" s="1"/>
  <c r="K88"/>
  <c r="J88"/>
  <c r="I88"/>
  <c r="H88"/>
  <c r="G88"/>
  <c r="L87"/>
  <c r="L86"/>
  <c r="L85"/>
  <c r="L84"/>
  <c r="J83"/>
  <c r="I83"/>
  <c r="H83"/>
  <c r="G83"/>
  <c r="L82"/>
  <c r="L81"/>
  <c r="K80"/>
  <c r="J80"/>
  <c r="I80"/>
  <c r="H80"/>
  <c r="G80"/>
  <c r="I79"/>
  <c r="L79" s="1"/>
  <c r="L78"/>
  <c r="I78"/>
  <c r="L77"/>
  <c r="L76"/>
  <c r="K75"/>
  <c r="J75"/>
  <c r="I75"/>
  <c r="H75"/>
  <c r="G75"/>
  <c r="H74"/>
  <c r="L74" s="1"/>
  <c r="L73"/>
  <c r="H73"/>
  <c r="K72"/>
  <c r="J72"/>
  <c r="I72"/>
  <c r="G72"/>
  <c r="L71"/>
  <c r="J70"/>
  <c r="L70" s="1"/>
  <c r="K69"/>
  <c r="I69"/>
  <c r="H69"/>
  <c r="G69"/>
  <c r="L68"/>
  <c r="L67"/>
  <c r="K66"/>
  <c r="K65" s="1"/>
  <c r="J66"/>
  <c r="J65" s="1"/>
  <c r="I66"/>
  <c r="I65" s="1"/>
  <c r="H66"/>
  <c r="H65" s="1"/>
  <c r="G66"/>
  <c r="G65" s="1"/>
  <c r="H64"/>
  <c r="L64" s="1"/>
  <c r="H63"/>
  <c r="L63" s="1"/>
  <c r="K62"/>
  <c r="J62"/>
  <c r="I62"/>
  <c r="G62"/>
  <c r="L61"/>
  <c r="L60" s="1"/>
  <c r="K60"/>
  <c r="J60"/>
  <c r="I60"/>
  <c r="H60"/>
  <c r="G60"/>
  <c r="L57"/>
  <c r="I57"/>
  <c r="L56"/>
  <c r="K55"/>
  <c r="K54" s="1"/>
  <c r="J55"/>
  <c r="I55"/>
  <c r="I54" s="1"/>
  <c r="H55"/>
  <c r="H54" s="1"/>
  <c r="G55"/>
  <c r="G54" s="1"/>
  <c r="J54"/>
  <c r="J52"/>
  <c r="H52"/>
  <c r="L52" s="1"/>
  <c r="L51" s="1"/>
  <c r="L50" s="1"/>
  <c r="K51"/>
  <c r="K50" s="1"/>
  <c r="J51"/>
  <c r="J50" s="1"/>
  <c r="I51"/>
  <c r="I50" s="1"/>
  <c r="H51"/>
  <c r="H50" s="1"/>
  <c r="G51"/>
  <c r="G50" s="1"/>
  <c r="L49"/>
  <c r="I48"/>
  <c r="I47" s="1"/>
  <c r="H48"/>
  <c r="H47" s="1"/>
  <c r="G48"/>
  <c r="G47" s="1"/>
  <c r="K47"/>
  <c r="J47"/>
  <c r="L46"/>
  <c r="L45"/>
  <c r="K44"/>
  <c r="J44"/>
  <c r="I44"/>
  <c r="H44"/>
  <c r="G44"/>
  <c r="L43"/>
  <c r="L42" s="1"/>
  <c r="K42"/>
  <c r="J42"/>
  <c r="I42"/>
  <c r="H42"/>
  <c r="G42"/>
  <c r="L40"/>
  <c r="L39" s="1"/>
  <c r="L38" s="1"/>
  <c r="K39"/>
  <c r="K38" s="1"/>
  <c r="J39"/>
  <c r="J38" s="1"/>
  <c r="I39"/>
  <c r="I38" s="1"/>
  <c r="H39"/>
  <c r="H38" s="1"/>
  <c r="G39"/>
  <c r="G38" s="1"/>
  <c r="L37"/>
  <c r="L36"/>
  <c r="L35"/>
  <c r="L34"/>
  <c r="L33"/>
  <c r="L32"/>
  <c r="K31"/>
  <c r="J31"/>
  <c r="I31"/>
  <c r="H31"/>
  <c r="G31"/>
  <c r="L30"/>
  <c r="L29" s="1"/>
  <c r="K29"/>
  <c r="J29"/>
  <c r="I29"/>
  <c r="H29"/>
  <c r="G29"/>
  <c r="L27"/>
  <c r="L26"/>
  <c r="K25"/>
  <c r="K24" s="1"/>
  <c r="J25"/>
  <c r="J24" s="1"/>
  <c r="I25"/>
  <c r="I24" s="1"/>
  <c r="H25"/>
  <c r="H24" s="1"/>
  <c r="G25"/>
  <c r="G24" s="1"/>
  <c r="L23"/>
  <c r="L22" s="1"/>
  <c r="K22"/>
  <c r="J22"/>
  <c r="I22"/>
  <c r="H22"/>
  <c r="G22"/>
  <c r="K372" i="1"/>
  <c r="L375" i="5" l="1"/>
  <c r="I100"/>
  <c r="J339"/>
  <c r="J338" s="1"/>
  <c r="J337" s="1"/>
  <c r="L384"/>
  <c r="J41"/>
  <c r="L775"/>
  <c r="G41"/>
  <c r="G100"/>
  <c r="K100"/>
  <c r="J757"/>
  <c r="L526"/>
  <c r="L132"/>
  <c r="J21"/>
  <c r="L510"/>
  <c r="I28"/>
  <c r="H41"/>
  <c r="I21"/>
  <c r="H28"/>
  <c r="K41"/>
  <c r="L83"/>
  <c r="G131"/>
  <c r="I215"/>
  <c r="I211" s="1"/>
  <c r="L219"/>
  <c r="L339"/>
  <c r="L338" s="1"/>
  <c r="L337" s="1"/>
  <c r="L381"/>
  <c r="L488"/>
  <c r="G534"/>
  <c r="K534"/>
  <c r="L66"/>
  <c r="L65" s="1"/>
  <c r="J108"/>
  <c r="J107" s="1"/>
  <c r="J105" s="1"/>
  <c r="I347"/>
  <c r="I345" s="1"/>
  <c r="L409"/>
  <c r="L493"/>
  <c r="G729"/>
  <c r="H757"/>
  <c r="J844"/>
  <c r="G59"/>
  <c r="J100"/>
  <c r="H100"/>
  <c r="G140"/>
  <c r="G139" s="1"/>
  <c r="K140"/>
  <c r="K139" s="1"/>
  <c r="G187"/>
  <c r="G186" s="1"/>
  <c r="K187"/>
  <c r="K186" s="1"/>
  <c r="G278"/>
  <c r="I278"/>
  <c r="H546"/>
  <c r="H545" s="1"/>
  <c r="J708"/>
  <c r="I757"/>
  <c r="G123"/>
  <c r="G122" s="1"/>
  <c r="I140"/>
  <c r="I139" s="1"/>
  <c r="I187"/>
  <c r="I186" s="1"/>
  <c r="G215"/>
  <c r="G211" s="1"/>
  <c r="K215"/>
  <c r="K211" s="1"/>
  <c r="I339"/>
  <c r="I338" s="1"/>
  <c r="I337" s="1"/>
  <c r="I330" s="1"/>
  <c r="G339"/>
  <c r="G338" s="1"/>
  <c r="G337" s="1"/>
  <c r="K339"/>
  <c r="K338" s="1"/>
  <c r="K337" s="1"/>
  <c r="G347"/>
  <c r="G345" s="1"/>
  <c r="L482"/>
  <c r="H502"/>
  <c r="L523"/>
  <c r="L814"/>
  <c r="K278"/>
  <c r="L31"/>
  <c r="L28" s="1"/>
  <c r="K59"/>
  <c r="I59"/>
  <c r="L100"/>
  <c r="H21"/>
  <c r="L25"/>
  <c r="L24" s="1"/>
  <c r="L126"/>
  <c r="H215"/>
  <c r="H211" s="1"/>
  <c r="L258"/>
  <c r="H286"/>
  <c r="H285" s="1"/>
  <c r="I286"/>
  <c r="I285" s="1"/>
  <c r="L421"/>
  <c r="J546"/>
  <c r="J545" s="1"/>
  <c r="I646"/>
  <c r="L659"/>
  <c r="K729"/>
  <c r="G774"/>
  <c r="K774"/>
  <c r="J804"/>
  <c r="J836"/>
  <c r="J28"/>
  <c r="L80"/>
  <c r="H140"/>
  <c r="H139" s="1"/>
  <c r="H187"/>
  <c r="H186" s="1"/>
  <c r="J278"/>
  <c r="H347"/>
  <c r="H345" s="1"/>
  <c r="L357"/>
  <c r="G431"/>
  <c r="L455"/>
  <c r="L486"/>
  <c r="L491"/>
  <c r="J534"/>
  <c r="H616"/>
  <c r="G616"/>
  <c r="J635"/>
  <c r="J668"/>
  <c r="G668"/>
  <c r="K668"/>
  <c r="H708"/>
  <c r="L753"/>
  <c r="L799"/>
  <c r="L330"/>
  <c r="G28"/>
  <c r="K28"/>
  <c r="I41"/>
  <c r="J59"/>
  <c r="L62"/>
  <c r="L59" s="1"/>
  <c r="J106"/>
  <c r="I108"/>
  <c r="J140"/>
  <c r="J139" s="1"/>
  <c r="L171"/>
  <c r="J286"/>
  <c r="J285" s="1"/>
  <c r="L295"/>
  <c r="J388"/>
  <c r="G388"/>
  <c r="K388"/>
  <c r="K431"/>
  <c r="L485"/>
  <c r="L490"/>
  <c r="L495"/>
  <c r="G502"/>
  <c r="L513"/>
  <c r="I546"/>
  <c r="I545" s="1"/>
  <c r="I616"/>
  <c r="G635"/>
  <c r="K635"/>
  <c r="H646"/>
  <c r="J646"/>
  <c r="I668"/>
  <c r="L673"/>
  <c r="J729"/>
  <c r="J700" s="1"/>
  <c r="J699" s="1"/>
  <c r="L787"/>
  <c r="L805"/>
  <c r="L809"/>
  <c r="G804"/>
  <c r="K804"/>
  <c r="H388"/>
  <c r="I804"/>
  <c r="L829"/>
  <c r="L828" s="1"/>
  <c r="L819" s="1"/>
  <c r="L818" s="1"/>
  <c r="G844"/>
  <c r="G836" s="1"/>
  <c r="K844"/>
  <c r="K836" s="1"/>
  <c r="L21"/>
  <c r="L48"/>
  <c r="L47" s="1"/>
  <c r="L75"/>
  <c r="L108"/>
  <c r="G108"/>
  <c r="K108"/>
  <c r="L140"/>
  <c r="L139" s="1"/>
  <c r="L181"/>
  <c r="L187"/>
  <c r="L186" s="1"/>
  <c r="G265"/>
  <c r="K265"/>
  <c r="I265"/>
  <c r="L366"/>
  <c r="L378"/>
  <c r="I388"/>
  <c r="J431"/>
  <c r="L520"/>
  <c r="I534"/>
  <c r="L535"/>
  <c r="H534"/>
  <c r="L542"/>
  <c r="H635"/>
  <c r="H615" s="1"/>
  <c r="L662"/>
  <c r="G708"/>
  <c r="G700" s="1"/>
  <c r="G699" s="1"/>
  <c r="K708"/>
  <c r="K700" s="1"/>
  <c r="K699" s="1"/>
  <c r="L792"/>
  <c r="I774"/>
  <c r="I819"/>
  <c r="I818" s="1"/>
  <c r="G819"/>
  <c r="G818" s="1"/>
  <c r="K819"/>
  <c r="K818" s="1"/>
  <c r="K21"/>
  <c r="G21"/>
  <c r="L44"/>
  <c r="L41" s="1"/>
  <c r="L55"/>
  <c r="L54" s="1"/>
  <c r="L72"/>
  <c r="H108"/>
  <c r="H107" s="1"/>
  <c r="H105" s="1"/>
  <c r="I123"/>
  <c r="I122" s="1"/>
  <c r="L174"/>
  <c r="J187"/>
  <c r="J186" s="1"/>
  <c r="J215"/>
  <c r="J211" s="1"/>
  <c r="H278"/>
  <c r="H339"/>
  <c r="H338" s="1"/>
  <c r="H337" s="1"/>
  <c r="H330" s="1"/>
  <c r="L354"/>
  <c r="L418"/>
  <c r="L435"/>
  <c r="L507"/>
  <c r="G546"/>
  <c r="G545" s="1"/>
  <c r="K546"/>
  <c r="K545" s="1"/>
  <c r="L587"/>
  <c r="L546" s="1"/>
  <c r="L545" s="1"/>
  <c r="L616"/>
  <c r="J616"/>
  <c r="J615" s="1"/>
  <c r="I635"/>
  <c r="G646"/>
  <c r="K646"/>
  <c r="K615" s="1"/>
  <c r="L680"/>
  <c r="L668" s="1"/>
  <c r="L708"/>
  <c r="I708"/>
  <c r="H729"/>
  <c r="H700" s="1"/>
  <c r="H699" s="1"/>
  <c r="L730"/>
  <c r="L729" s="1"/>
  <c r="L757"/>
  <c r="L780"/>
  <c r="J819"/>
  <c r="J818" s="1"/>
  <c r="L834"/>
  <c r="L833" s="1"/>
  <c r="H844"/>
  <c r="I844"/>
  <c r="K347"/>
  <c r="K345" s="1"/>
  <c r="G58"/>
  <c r="G53" s="1"/>
  <c r="G20" s="1"/>
  <c r="K58"/>
  <c r="K53" s="1"/>
  <c r="K20" s="1"/>
  <c r="L69"/>
  <c r="L131"/>
  <c r="L216"/>
  <c r="L215" s="1"/>
  <c r="L211" s="1"/>
  <c r="L286"/>
  <c r="L285" s="1"/>
  <c r="L106"/>
  <c r="L107"/>
  <c r="G107"/>
  <c r="G105" s="1"/>
  <c r="G106"/>
  <c r="K107"/>
  <c r="K105" s="1"/>
  <c r="K106"/>
  <c r="I257"/>
  <c r="I256" s="1"/>
  <c r="H106"/>
  <c r="J58"/>
  <c r="J53" s="1"/>
  <c r="J20" s="1"/>
  <c r="L58"/>
  <c r="I106"/>
  <c r="I107"/>
  <c r="I105" s="1"/>
  <c r="G257"/>
  <c r="K257"/>
  <c r="H62"/>
  <c r="H59" s="1"/>
  <c r="L128"/>
  <c r="L123" s="1"/>
  <c r="L122" s="1"/>
  <c r="J265"/>
  <c r="J257" s="1"/>
  <c r="J256" s="1"/>
  <c r="G330"/>
  <c r="K330"/>
  <c r="L347"/>
  <c r="L345" s="1"/>
  <c r="J357"/>
  <c r="J347" s="1"/>
  <c r="J345" s="1"/>
  <c r="L388"/>
  <c r="L432"/>
  <c r="H72"/>
  <c r="G286"/>
  <c r="G285" s="1"/>
  <c r="K286"/>
  <c r="K285" s="1"/>
  <c r="J330"/>
  <c r="I502"/>
  <c r="L503"/>
  <c r="L502" s="1"/>
  <c r="L534"/>
  <c r="I58"/>
  <c r="I53" s="1"/>
  <c r="I20" s="1"/>
  <c r="J69"/>
  <c r="H265"/>
  <c r="H257" s="1"/>
  <c r="H256" s="1"/>
  <c r="L278"/>
  <c r="L329"/>
  <c r="L328" s="1"/>
  <c r="J328"/>
  <c r="H435"/>
  <c r="H431" s="1"/>
  <c r="L445"/>
  <c r="L444" s="1"/>
  <c r="I455"/>
  <c r="I431" s="1"/>
  <c r="I513"/>
  <c r="G615"/>
  <c r="I615"/>
  <c r="L646"/>
  <c r="L804"/>
  <c r="H836"/>
  <c r="L844"/>
  <c r="L504"/>
  <c r="L508"/>
  <c r="J526"/>
  <c r="L635"/>
  <c r="H832"/>
  <c r="L774"/>
  <c r="L832"/>
  <c r="L837"/>
  <c r="L705"/>
  <c r="L701" s="1"/>
  <c r="L700" s="1"/>
  <c r="L699" s="1"/>
  <c r="I730"/>
  <c r="I729" s="1"/>
  <c r="I700" s="1"/>
  <c r="I699" s="1"/>
  <c r="J783"/>
  <c r="J785"/>
  <c r="J832"/>
  <c r="I837"/>
  <c r="I836" s="1"/>
  <c r="H680"/>
  <c r="H668" s="1"/>
  <c r="H828"/>
  <c r="H819" s="1"/>
  <c r="H818" s="1"/>
  <c r="G832"/>
  <c r="K832"/>
  <c r="I833"/>
  <c r="H387" i="3"/>
  <c r="I387"/>
  <c r="J387"/>
  <c r="G387"/>
  <c r="L496"/>
  <c r="H211"/>
  <c r="I211"/>
  <c r="J211"/>
  <c r="K211"/>
  <c r="L211"/>
  <c r="G211"/>
  <c r="L255"/>
  <c r="L254" s="1"/>
  <c r="K254"/>
  <c r="J254"/>
  <c r="I254"/>
  <c r="H254"/>
  <c r="G254"/>
  <c r="H213" i="1"/>
  <c r="I213"/>
  <c r="J213"/>
  <c r="K213"/>
  <c r="L213"/>
  <c r="G213"/>
  <c r="L257"/>
  <c r="L256" s="1"/>
  <c r="H256"/>
  <c r="I256"/>
  <c r="J256"/>
  <c r="K256"/>
  <c r="G256"/>
  <c r="F95" i="2"/>
  <c r="G95"/>
  <c r="H95"/>
  <c r="I95"/>
  <c r="J95"/>
  <c r="E95"/>
  <c r="J113"/>
  <c r="L850" i="4"/>
  <c r="L849" s="1"/>
  <c r="K849"/>
  <c r="J849"/>
  <c r="I849"/>
  <c r="H849"/>
  <c r="G849"/>
  <c r="L848"/>
  <c r="L847" s="1"/>
  <c r="K847"/>
  <c r="J847"/>
  <c r="I847"/>
  <c r="H847"/>
  <c r="G847"/>
  <c r="L846"/>
  <c r="L845" s="1"/>
  <c r="K845"/>
  <c r="J845"/>
  <c r="I845"/>
  <c r="H845"/>
  <c r="G845"/>
  <c r="L844"/>
  <c r="L843" s="1"/>
  <c r="K843"/>
  <c r="J843"/>
  <c r="I843"/>
  <c r="H843"/>
  <c r="G843"/>
  <c r="L841"/>
  <c r="L840" s="1"/>
  <c r="L839" s="1"/>
  <c r="K840"/>
  <c r="J840"/>
  <c r="J839" s="1"/>
  <c r="I840"/>
  <c r="I839" s="1"/>
  <c r="H840"/>
  <c r="H839" s="1"/>
  <c r="G840"/>
  <c r="K839"/>
  <c r="G839"/>
  <c r="L838"/>
  <c r="L837" s="1"/>
  <c r="L835" s="1"/>
  <c r="K837"/>
  <c r="J837"/>
  <c r="J835" s="1"/>
  <c r="I837"/>
  <c r="H837"/>
  <c r="G837"/>
  <c r="K835"/>
  <c r="H835"/>
  <c r="G835"/>
  <c r="L833"/>
  <c r="K832"/>
  <c r="K831" s="1"/>
  <c r="J832"/>
  <c r="I832"/>
  <c r="H832"/>
  <c r="H831" s="1"/>
  <c r="G832"/>
  <c r="G831" s="1"/>
  <c r="J831"/>
  <c r="L829"/>
  <c r="L828" s="1"/>
  <c r="K828"/>
  <c r="J828"/>
  <c r="I828"/>
  <c r="H828"/>
  <c r="H827" s="1"/>
  <c r="G828"/>
  <c r="G827" s="1"/>
  <c r="G826" s="1"/>
  <c r="I827"/>
  <c r="K826"/>
  <c r="J826"/>
  <c r="I826"/>
  <c r="L825"/>
  <c r="L824" s="1"/>
  <c r="K824"/>
  <c r="J824"/>
  <c r="I824"/>
  <c r="H824"/>
  <c r="G824"/>
  <c r="L823"/>
  <c r="L822" s="1"/>
  <c r="K822"/>
  <c r="J822"/>
  <c r="I822"/>
  <c r="H822"/>
  <c r="G822"/>
  <c r="L821"/>
  <c r="L820" s="1"/>
  <c r="K820"/>
  <c r="J820"/>
  <c r="I820"/>
  <c r="H820"/>
  <c r="G820"/>
  <c r="L819"/>
  <c r="L818" s="1"/>
  <c r="K818"/>
  <c r="J818"/>
  <c r="J817" s="1"/>
  <c r="J816" s="1"/>
  <c r="I818"/>
  <c r="I817" s="1"/>
  <c r="I816" s="1"/>
  <c r="H818"/>
  <c r="G818"/>
  <c r="L815"/>
  <c r="L814"/>
  <c r="L813"/>
  <c r="K812"/>
  <c r="J812"/>
  <c r="I812"/>
  <c r="H812"/>
  <c r="G812"/>
  <c r="L811"/>
  <c r="L810"/>
  <c r="L809"/>
  <c r="L808"/>
  <c r="K807"/>
  <c r="J807"/>
  <c r="I807"/>
  <c r="H807"/>
  <c r="G807"/>
  <c r="L806"/>
  <c r="L805"/>
  <c r="L804"/>
  <c r="K803"/>
  <c r="J803"/>
  <c r="J802" s="1"/>
  <c r="I803"/>
  <c r="H803"/>
  <c r="G803"/>
  <c r="H802"/>
  <c r="I801"/>
  <c r="L801" s="1"/>
  <c r="I800"/>
  <c r="L800" s="1"/>
  <c r="L799"/>
  <c r="L798"/>
  <c r="K797"/>
  <c r="J797"/>
  <c r="I797"/>
  <c r="H797"/>
  <c r="G797"/>
  <c r="L796"/>
  <c r="L795" s="1"/>
  <c r="K795"/>
  <c r="J795"/>
  <c r="I795"/>
  <c r="H795"/>
  <c r="G795"/>
  <c r="L794"/>
  <c r="L793" s="1"/>
  <c r="K793"/>
  <c r="J793"/>
  <c r="I793"/>
  <c r="H793"/>
  <c r="G793"/>
  <c r="L792"/>
  <c r="L791"/>
  <c r="K790"/>
  <c r="J790"/>
  <c r="I790"/>
  <c r="H790"/>
  <c r="G790"/>
  <c r="L789"/>
  <c r="L788" s="1"/>
  <c r="K788"/>
  <c r="J788"/>
  <c r="I788"/>
  <c r="H788"/>
  <c r="G788"/>
  <c r="L787"/>
  <c r="L786"/>
  <c r="K785"/>
  <c r="J785"/>
  <c r="I785"/>
  <c r="H785"/>
  <c r="G785"/>
  <c r="J784"/>
  <c r="L784" s="1"/>
  <c r="L783" s="1"/>
  <c r="K783"/>
  <c r="I783"/>
  <c r="H783"/>
  <c r="G783"/>
  <c r="J782"/>
  <c r="L782" s="1"/>
  <c r="L781" s="1"/>
  <c r="K781"/>
  <c r="I781"/>
  <c r="H781"/>
  <c r="G781"/>
  <c r="L780"/>
  <c r="L779"/>
  <c r="L778" s="1"/>
  <c r="K778"/>
  <c r="J778"/>
  <c r="I778"/>
  <c r="H778"/>
  <c r="G778"/>
  <c r="L777"/>
  <c r="L776"/>
  <c r="L775"/>
  <c r="L774"/>
  <c r="K773"/>
  <c r="K772" s="1"/>
  <c r="J773"/>
  <c r="I773"/>
  <c r="H773"/>
  <c r="H772" s="1"/>
  <c r="G773"/>
  <c r="G772" s="1"/>
  <c r="I772"/>
  <c r="L771"/>
  <c r="L770"/>
  <c r="L769" s="1"/>
  <c r="K770"/>
  <c r="K769" s="1"/>
  <c r="J770"/>
  <c r="J769" s="1"/>
  <c r="I770"/>
  <c r="I769" s="1"/>
  <c r="H770"/>
  <c r="H769" s="1"/>
  <c r="G770"/>
  <c r="G769" s="1"/>
  <c r="L768"/>
  <c r="L767" s="1"/>
  <c r="K767"/>
  <c r="J767"/>
  <c r="I767"/>
  <c r="H767"/>
  <c r="G767"/>
  <c r="L766"/>
  <c r="L765"/>
  <c r="K765"/>
  <c r="J765"/>
  <c r="I765"/>
  <c r="H765"/>
  <c r="G765"/>
  <c r="H764"/>
  <c r="L764" s="1"/>
  <c r="L763" s="1"/>
  <c r="K763"/>
  <c r="J763"/>
  <c r="I763"/>
  <c r="H763"/>
  <c r="G763"/>
  <c r="L762"/>
  <c r="L761" s="1"/>
  <c r="K761"/>
  <c r="K760" s="1"/>
  <c r="J761"/>
  <c r="J760" s="1"/>
  <c r="I761"/>
  <c r="I760" s="1"/>
  <c r="H761"/>
  <c r="H760" s="1"/>
  <c r="G761"/>
  <c r="G760" s="1"/>
  <c r="L759"/>
  <c r="L758" s="1"/>
  <c r="K758"/>
  <c r="J758"/>
  <c r="I758"/>
  <c r="H758"/>
  <c r="G758"/>
  <c r="L757"/>
  <c r="L756" s="1"/>
  <c r="L755" s="1"/>
  <c r="K756"/>
  <c r="K755" s="1"/>
  <c r="K754" s="1"/>
  <c r="J756"/>
  <c r="J755" s="1"/>
  <c r="J754" s="1"/>
  <c r="I756"/>
  <c r="I755" s="1"/>
  <c r="I754" s="1"/>
  <c r="H756"/>
  <c r="H755" s="1"/>
  <c r="H754" s="1"/>
  <c r="G756"/>
  <c r="G755" s="1"/>
  <c r="G754" s="1"/>
  <c r="L753"/>
  <c r="L752"/>
  <c r="K751"/>
  <c r="J751"/>
  <c r="I751"/>
  <c r="H751"/>
  <c r="G751"/>
  <c r="L750"/>
  <c r="L749" s="1"/>
  <c r="K749"/>
  <c r="J749"/>
  <c r="I749"/>
  <c r="H749"/>
  <c r="G749"/>
  <c r="L748"/>
  <c r="L747" s="1"/>
  <c r="K747"/>
  <c r="J747"/>
  <c r="I747"/>
  <c r="H747"/>
  <c r="G747"/>
  <c r="L746"/>
  <c r="L745"/>
  <c r="K745"/>
  <c r="J745"/>
  <c r="I745"/>
  <c r="H745"/>
  <c r="G745"/>
  <c r="L744"/>
  <c r="L743" s="1"/>
  <c r="K743"/>
  <c r="J743"/>
  <c r="I743"/>
  <c r="H743"/>
  <c r="G743"/>
  <c r="L742"/>
  <c r="L741" s="1"/>
  <c r="K741"/>
  <c r="J741"/>
  <c r="I741"/>
  <c r="H741"/>
  <c r="G741"/>
  <c r="L740"/>
  <c r="L739" s="1"/>
  <c r="K739"/>
  <c r="J739"/>
  <c r="I739"/>
  <c r="H739"/>
  <c r="G739"/>
  <c r="L738"/>
  <c r="L737" s="1"/>
  <c r="K737"/>
  <c r="J737"/>
  <c r="I737"/>
  <c r="H737"/>
  <c r="G737"/>
  <c r="L736"/>
  <c r="L735" s="1"/>
  <c r="K735"/>
  <c r="J735"/>
  <c r="I735"/>
  <c r="H735"/>
  <c r="G735"/>
  <c r="L734"/>
  <c r="L733"/>
  <c r="J732"/>
  <c r="I732"/>
  <c r="G732"/>
  <c r="G728" s="1"/>
  <c r="G727" s="1"/>
  <c r="J731"/>
  <c r="J728" s="1"/>
  <c r="J727" s="1"/>
  <c r="I731"/>
  <c r="L730"/>
  <c r="L729"/>
  <c r="K728"/>
  <c r="I728"/>
  <c r="I727" s="1"/>
  <c r="H728"/>
  <c r="H727" s="1"/>
  <c r="L726"/>
  <c r="L725" s="1"/>
  <c r="K725"/>
  <c r="J725"/>
  <c r="I725"/>
  <c r="H725"/>
  <c r="G725"/>
  <c r="L724"/>
  <c r="L723" s="1"/>
  <c r="K723"/>
  <c r="J723"/>
  <c r="I723"/>
  <c r="H723"/>
  <c r="G723"/>
  <c r="L722"/>
  <c r="L721" s="1"/>
  <c r="K721"/>
  <c r="J721"/>
  <c r="I721"/>
  <c r="H721"/>
  <c r="G721"/>
  <c r="L720"/>
  <c r="L719" s="1"/>
  <c r="K719"/>
  <c r="J719"/>
  <c r="I719"/>
  <c r="H719"/>
  <c r="G719"/>
  <c r="L718"/>
  <c r="L717" s="1"/>
  <c r="K717"/>
  <c r="J717"/>
  <c r="I717"/>
  <c r="H717"/>
  <c r="G717"/>
  <c r="L716"/>
  <c r="L715" s="1"/>
  <c r="K715"/>
  <c r="J715"/>
  <c r="I715"/>
  <c r="H715"/>
  <c r="G715"/>
  <c r="L714"/>
  <c r="L713" s="1"/>
  <c r="K713"/>
  <c r="J713"/>
  <c r="I713"/>
  <c r="H713"/>
  <c r="G713"/>
  <c r="L712"/>
  <c r="L711" s="1"/>
  <c r="K711"/>
  <c r="J711"/>
  <c r="I711"/>
  <c r="H711"/>
  <c r="G711"/>
  <c r="L710"/>
  <c r="L709" s="1"/>
  <c r="K709"/>
  <c r="J709"/>
  <c r="I709"/>
  <c r="H709"/>
  <c r="G709"/>
  <c r="L708"/>
  <c r="L707" s="1"/>
  <c r="K707"/>
  <c r="J707"/>
  <c r="I707"/>
  <c r="I706" s="1"/>
  <c r="H707"/>
  <c r="H706" s="1"/>
  <c r="G707"/>
  <c r="J706"/>
  <c r="G705"/>
  <c r="L705" s="1"/>
  <c r="L704"/>
  <c r="G703"/>
  <c r="G699" s="1"/>
  <c r="L702"/>
  <c r="L701"/>
  <c r="L700"/>
  <c r="K699"/>
  <c r="J699"/>
  <c r="I699"/>
  <c r="H699"/>
  <c r="H698" s="1"/>
  <c r="H697" s="1"/>
  <c r="L696"/>
  <c r="L695" s="1"/>
  <c r="K695"/>
  <c r="J695"/>
  <c r="I695"/>
  <c r="H695"/>
  <c r="G695"/>
  <c r="L694"/>
  <c r="L693"/>
  <c r="K693"/>
  <c r="J693"/>
  <c r="I693"/>
  <c r="H693"/>
  <c r="G693"/>
  <c r="L692"/>
  <c r="L691" s="1"/>
  <c r="K691"/>
  <c r="J691"/>
  <c r="I691"/>
  <c r="H691"/>
  <c r="G691"/>
  <c r="L690"/>
  <c r="L689" s="1"/>
  <c r="K689"/>
  <c r="J689"/>
  <c r="I689"/>
  <c r="H689"/>
  <c r="G689"/>
  <c r="L688"/>
  <c r="L687" s="1"/>
  <c r="K687"/>
  <c r="J687"/>
  <c r="I687"/>
  <c r="H687"/>
  <c r="G687"/>
  <c r="L686"/>
  <c r="L685" s="1"/>
  <c r="K685"/>
  <c r="J685"/>
  <c r="I685"/>
  <c r="H685"/>
  <c r="G685"/>
  <c r="L684"/>
  <c r="L683"/>
  <c r="I682"/>
  <c r="H682"/>
  <c r="G682"/>
  <c r="L681"/>
  <c r="I681"/>
  <c r="L680"/>
  <c r="L679"/>
  <c r="K678"/>
  <c r="J678"/>
  <c r="I678"/>
  <c r="G678"/>
  <c r="L677"/>
  <c r="L676"/>
  <c r="I675"/>
  <c r="I671" s="1"/>
  <c r="L674"/>
  <c r="L673"/>
  <c r="L672"/>
  <c r="K671"/>
  <c r="J671"/>
  <c r="H671"/>
  <c r="G671"/>
  <c r="G670"/>
  <c r="L670" s="1"/>
  <c r="L669" s="1"/>
  <c r="K669"/>
  <c r="J669"/>
  <c r="I669"/>
  <c r="H669"/>
  <c r="L668"/>
  <c r="L667" s="1"/>
  <c r="K667"/>
  <c r="J667"/>
  <c r="I667"/>
  <c r="H667"/>
  <c r="G667"/>
  <c r="L664"/>
  <c r="L663" s="1"/>
  <c r="K663"/>
  <c r="J663"/>
  <c r="I663"/>
  <c r="H663"/>
  <c r="G663"/>
  <c r="L662"/>
  <c r="L661"/>
  <c r="K660"/>
  <c r="J660"/>
  <c r="I660"/>
  <c r="H660"/>
  <c r="G660"/>
  <c r="L659"/>
  <c r="L658"/>
  <c r="K657"/>
  <c r="J657"/>
  <c r="I657"/>
  <c r="H657"/>
  <c r="G657"/>
  <c r="L656"/>
  <c r="L655" s="1"/>
  <c r="K655"/>
  <c r="J655"/>
  <c r="I655"/>
  <c r="H655"/>
  <c r="G655"/>
  <c r="L654"/>
  <c r="L653" s="1"/>
  <c r="K653"/>
  <c r="J653"/>
  <c r="I653"/>
  <c r="H653"/>
  <c r="G653"/>
  <c r="L652"/>
  <c r="L651" s="1"/>
  <c r="K651"/>
  <c r="J651"/>
  <c r="I651"/>
  <c r="H651"/>
  <c r="G651"/>
  <c r="L650"/>
  <c r="L649" s="1"/>
  <c r="K649"/>
  <c r="J649"/>
  <c r="I649"/>
  <c r="H649"/>
  <c r="G649"/>
  <c r="L648"/>
  <c r="L647"/>
  <c r="K647"/>
  <c r="J647"/>
  <c r="I647"/>
  <c r="H647"/>
  <c r="G647"/>
  <c r="L646"/>
  <c r="L645" s="1"/>
  <c r="K645"/>
  <c r="J645"/>
  <c r="I645"/>
  <c r="I644" s="1"/>
  <c r="H645"/>
  <c r="H644" s="1"/>
  <c r="G645"/>
  <c r="L643"/>
  <c r="L642"/>
  <c r="K642"/>
  <c r="J642"/>
  <c r="I642"/>
  <c r="H642"/>
  <c r="G642"/>
  <c r="L641"/>
  <c r="L640" s="1"/>
  <c r="K640"/>
  <c r="J640"/>
  <c r="I640"/>
  <c r="H640"/>
  <c r="G640"/>
  <c r="L639"/>
  <c r="L638" s="1"/>
  <c r="K638"/>
  <c r="J638"/>
  <c r="I638"/>
  <c r="H638"/>
  <c r="G638"/>
  <c r="L637"/>
  <c r="L636" s="1"/>
  <c r="K636"/>
  <c r="J636"/>
  <c r="J633" s="1"/>
  <c r="I636"/>
  <c r="H636"/>
  <c r="G636"/>
  <c r="L635"/>
  <c r="L634" s="1"/>
  <c r="K634"/>
  <c r="J634"/>
  <c r="I634"/>
  <c r="I633" s="1"/>
  <c r="H634"/>
  <c r="H633" s="1"/>
  <c r="G634"/>
  <c r="L632"/>
  <c r="L631" s="1"/>
  <c r="K631"/>
  <c r="J631"/>
  <c r="I631"/>
  <c r="H631"/>
  <c r="G631"/>
  <c r="L630"/>
  <c r="L629" s="1"/>
  <c r="K629"/>
  <c r="J629"/>
  <c r="I629"/>
  <c r="H629"/>
  <c r="G629"/>
  <c r="L628"/>
  <c r="L627" s="1"/>
  <c r="K627"/>
  <c r="J627"/>
  <c r="I627"/>
  <c r="H627"/>
  <c r="G627"/>
  <c r="L626"/>
  <c r="L625" s="1"/>
  <c r="K625"/>
  <c r="J625"/>
  <c r="I625"/>
  <c r="H625"/>
  <c r="G625"/>
  <c r="L624"/>
  <c r="L623" s="1"/>
  <c r="K623"/>
  <c r="J623"/>
  <c r="I623"/>
  <c r="H623"/>
  <c r="G623"/>
  <c r="L622"/>
  <c r="L621" s="1"/>
  <c r="K621"/>
  <c r="J621"/>
  <c r="I621"/>
  <c r="H621"/>
  <c r="G621"/>
  <c r="L620"/>
  <c r="L619" s="1"/>
  <c r="K619"/>
  <c r="J619"/>
  <c r="I619"/>
  <c r="H619"/>
  <c r="G619"/>
  <c r="L618"/>
  <c r="L617" s="1"/>
  <c r="K617"/>
  <c r="K614" s="1"/>
  <c r="J617"/>
  <c r="I617"/>
  <c r="H617"/>
  <c r="G617"/>
  <c r="L616"/>
  <c r="L615" s="1"/>
  <c r="K615"/>
  <c r="J615"/>
  <c r="I615"/>
  <c r="I614" s="1"/>
  <c r="H615"/>
  <c r="G615"/>
  <c r="G614"/>
  <c r="L612"/>
  <c r="L611" s="1"/>
  <c r="K611"/>
  <c r="J611"/>
  <c r="I611"/>
  <c r="H611"/>
  <c r="G611"/>
  <c r="L610"/>
  <c r="L609" s="1"/>
  <c r="K609"/>
  <c r="J609"/>
  <c r="I609"/>
  <c r="H609"/>
  <c r="G609"/>
  <c r="L608"/>
  <c r="L607" s="1"/>
  <c r="K607"/>
  <c r="J607"/>
  <c r="I607"/>
  <c r="H607"/>
  <c r="G607"/>
  <c r="L606"/>
  <c r="L605" s="1"/>
  <c r="K605"/>
  <c r="J605"/>
  <c r="I605"/>
  <c r="H605"/>
  <c r="G605"/>
  <c r="L604"/>
  <c r="L603" s="1"/>
  <c r="K603"/>
  <c r="J603"/>
  <c r="I603"/>
  <c r="H603"/>
  <c r="G603"/>
  <c r="L602"/>
  <c r="L601" s="1"/>
  <c r="K601"/>
  <c r="J601"/>
  <c r="I601"/>
  <c r="H601"/>
  <c r="G601"/>
  <c r="L600"/>
  <c r="L599" s="1"/>
  <c r="K599"/>
  <c r="J599"/>
  <c r="I599"/>
  <c r="H599"/>
  <c r="G599"/>
  <c r="L598"/>
  <c r="L597" s="1"/>
  <c r="K597"/>
  <c r="J597"/>
  <c r="I597"/>
  <c r="H597"/>
  <c r="G597"/>
  <c r="L596"/>
  <c r="L595" s="1"/>
  <c r="K595"/>
  <c r="J595"/>
  <c r="I595"/>
  <c r="H595"/>
  <c r="G595"/>
  <c r="L594"/>
  <c r="L593" s="1"/>
  <c r="K593"/>
  <c r="J593"/>
  <c r="I593"/>
  <c r="H593"/>
  <c r="G593"/>
  <c r="L592"/>
  <c r="L591"/>
  <c r="K591"/>
  <c r="J591"/>
  <c r="I591"/>
  <c r="H591"/>
  <c r="G591"/>
  <c r="L590"/>
  <c r="L589" s="1"/>
  <c r="K589"/>
  <c r="J589"/>
  <c r="I589"/>
  <c r="H589"/>
  <c r="G589"/>
  <c r="L588"/>
  <c r="L587" s="1"/>
  <c r="K587"/>
  <c r="J587"/>
  <c r="I587"/>
  <c r="H587"/>
  <c r="G587"/>
  <c r="L586"/>
  <c r="K585"/>
  <c r="J585"/>
  <c r="I585"/>
  <c r="H585"/>
  <c r="G585"/>
  <c r="L584"/>
  <c r="L583" s="1"/>
  <c r="K583"/>
  <c r="J583"/>
  <c r="I583"/>
  <c r="H583"/>
  <c r="G583"/>
  <c r="L582"/>
  <c r="L581" s="1"/>
  <c r="K581"/>
  <c r="J581"/>
  <c r="I581"/>
  <c r="H581"/>
  <c r="G581"/>
  <c r="L580"/>
  <c r="L579" s="1"/>
  <c r="K579"/>
  <c r="J579"/>
  <c r="I579"/>
  <c r="H579"/>
  <c r="G579"/>
  <c r="L578"/>
  <c r="L577" s="1"/>
  <c r="K577"/>
  <c r="J577"/>
  <c r="I577"/>
  <c r="H577"/>
  <c r="G577"/>
  <c r="L576"/>
  <c r="L575" s="1"/>
  <c r="K575"/>
  <c r="J575"/>
  <c r="I575"/>
  <c r="H575"/>
  <c r="G575"/>
  <c r="L574"/>
  <c r="L573" s="1"/>
  <c r="K573"/>
  <c r="J573"/>
  <c r="I573"/>
  <c r="H573"/>
  <c r="G573"/>
  <c r="L572"/>
  <c r="L571"/>
  <c r="K571"/>
  <c r="J571"/>
  <c r="I571"/>
  <c r="H571"/>
  <c r="G571"/>
  <c r="L570"/>
  <c r="L569" s="1"/>
  <c r="K569"/>
  <c r="J569"/>
  <c r="I569"/>
  <c r="H569"/>
  <c r="G569"/>
  <c r="L568"/>
  <c r="L567" s="1"/>
  <c r="K567"/>
  <c r="J567"/>
  <c r="I567"/>
  <c r="H567"/>
  <c r="G567"/>
  <c r="L566"/>
  <c r="L565" s="1"/>
  <c r="K565"/>
  <c r="J565"/>
  <c r="I565"/>
  <c r="H565"/>
  <c r="G565"/>
  <c r="L564"/>
  <c r="L563" s="1"/>
  <c r="K563"/>
  <c r="J563"/>
  <c r="I563"/>
  <c r="H563"/>
  <c r="G563"/>
  <c r="L562"/>
  <c r="L561" s="1"/>
  <c r="K561"/>
  <c r="J561"/>
  <c r="I561"/>
  <c r="H561"/>
  <c r="G561"/>
  <c r="L560"/>
  <c r="L559"/>
  <c r="K559"/>
  <c r="J559"/>
  <c r="I559"/>
  <c r="H559"/>
  <c r="G559"/>
  <c r="L558"/>
  <c r="L557" s="1"/>
  <c r="K557"/>
  <c r="J557"/>
  <c r="I557"/>
  <c r="H557"/>
  <c r="G557"/>
  <c r="L556"/>
  <c r="L555" s="1"/>
  <c r="K555"/>
  <c r="J555"/>
  <c r="I555"/>
  <c r="H555"/>
  <c r="G555"/>
  <c r="L554"/>
  <c r="L553"/>
  <c r="K553"/>
  <c r="J553"/>
  <c r="I553"/>
  <c r="H553"/>
  <c r="G553"/>
  <c r="L552"/>
  <c r="L551" s="1"/>
  <c r="K551"/>
  <c r="J551"/>
  <c r="J544" s="1"/>
  <c r="J543" s="1"/>
  <c r="I551"/>
  <c r="H551"/>
  <c r="G551"/>
  <c r="L550"/>
  <c r="L549" s="1"/>
  <c r="K549"/>
  <c r="J549"/>
  <c r="I549"/>
  <c r="H549"/>
  <c r="G549"/>
  <c r="L548"/>
  <c r="L547"/>
  <c r="K547"/>
  <c r="J547"/>
  <c r="I547"/>
  <c r="H547"/>
  <c r="G547"/>
  <c r="L546"/>
  <c r="L545" s="1"/>
  <c r="K545"/>
  <c r="J545"/>
  <c r="I545"/>
  <c r="I544" s="1"/>
  <c r="I543" s="1"/>
  <c r="H545"/>
  <c r="G545"/>
  <c r="G544"/>
  <c r="G543" s="1"/>
  <c r="L542"/>
  <c r="L541"/>
  <c r="L540"/>
  <c r="K540"/>
  <c r="J540"/>
  <c r="I540"/>
  <c r="H540"/>
  <c r="G540"/>
  <c r="J539"/>
  <c r="K538"/>
  <c r="I538"/>
  <c r="H538"/>
  <c r="G538"/>
  <c r="L537"/>
  <c r="L536"/>
  <c r="K536"/>
  <c r="J536"/>
  <c r="I536"/>
  <c r="H536"/>
  <c r="G536"/>
  <c r="L535"/>
  <c r="L534"/>
  <c r="L533"/>
  <c r="K533"/>
  <c r="J533"/>
  <c r="I533"/>
  <c r="H533"/>
  <c r="G533"/>
  <c r="G532" s="1"/>
  <c r="L530"/>
  <c r="L529" s="1"/>
  <c r="K529"/>
  <c r="J529"/>
  <c r="I529"/>
  <c r="H529"/>
  <c r="G529"/>
  <c r="L528"/>
  <c r="L527" s="1"/>
  <c r="L385" s="1"/>
  <c r="L342" s="1"/>
  <c r="K527"/>
  <c r="K385" s="1"/>
  <c r="K342" s="1"/>
  <c r="J527"/>
  <c r="J385" s="1"/>
  <c r="J342" s="1"/>
  <c r="I527"/>
  <c r="I385" s="1"/>
  <c r="I342" s="1"/>
  <c r="H527"/>
  <c r="H385" s="1"/>
  <c r="H342" s="1"/>
  <c r="G527"/>
  <c r="G385" s="1"/>
  <c r="G342" s="1"/>
  <c r="J526"/>
  <c r="L526" s="1"/>
  <c r="J525"/>
  <c r="L525" s="1"/>
  <c r="K524"/>
  <c r="I524"/>
  <c r="H524"/>
  <c r="G524"/>
  <c r="L523"/>
  <c r="L522"/>
  <c r="K521"/>
  <c r="J521"/>
  <c r="I521"/>
  <c r="H521"/>
  <c r="G521"/>
  <c r="L520"/>
  <c r="L519"/>
  <c r="L518" s="1"/>
  <c r="K518"/>
  <c r="J518"/>
  <c r="I518"/>
  <c r="H518"/>
  <c r="G518"/>
  <c r="L517"/>
  <c r="L516"/>
  <c r="L515"/>
  <c r="L514"/>
  <c r="I513"/>
  <c r="L513" s="1"/>
  <c r="L512"/>
  <c r="K511"/>
  <c r="J511"/>
  <c r="H511"/>
  <c r="G511"/>
  <c r="I510"/>
  <c r="I508" s="1"/>
  <c r="I509"/>
  <c r="L509" s="1"/>
  <c r="K508"/>
  <c r="J508"/>
  <c r="H508"/>
  <c r="G508"/>
  <c r="L507"/>
  <c r="I506"/>
  <c r="I505" s="1"/>
  <c r="H505"/>
  <c r="G505"/>
  <c r="L504"/>
  <c r="L503"/>
  <c r="I502"/>
  <c r="I501" s="1"/>
  <c r="H501"/>
  <c r="G501"/>
  <c r="K500"/>
  <c r="J500"/>
  <c r="H500"/>
  <c r="L499"/>
  <c r="L498"/>
  <c r="L497"/>
  <c r="L496"/>
  <c r="L495"/>
  <c r="L494"/>
  <c r="K493"/>
  <c r="J493"/>
  <c r="I493"/>
  <c r="H493"/>
  <c r="G493"/>
  <c r="L492"/>
  <c r="I491"/>
  <c r="H491"/>
  <c r="G491"/>
  <c r="L490"/>
  <c r="I489"/>
  <c r="I488" s="1"/>
  <c r="H489"/>
  <c r="G489"/>
  <c r="G488" s="1"/>
  <c r="K488"/>
  <c r="J488"/>
  <c r="L487"/>
  <c r="I486"/>
  <c r="H486"/>
  <c r="G486"/>
  <c r="L485"/>
  <c r="I484"/>
  <c r="H484"/>
  <c r="G484"/>
  <c r="G483" s="1"/>
  <c r="K483"/>
  <c r="J483"/>
  <c r="I483"/>
  <c r="L482"/>
  <c r="L481"/>
  <c r="K480"/>
  <c r="J480"/>
  <c r="I480"/>
  <c r="H480"/>
  <c r="G480"/>
  <c r="L479"/>
  <c r="L478" s="1"/>
  <c r="K478"/>
  <c r="J478"/>
  <c r="I478"/>
  <c r="H478"/>
  <c r="G478"/>
  <c r="L477"/>
  <c r="L476" s="1"/>
  <c r="K476"/>
  <c r="J476"/>
  <c r="I476"/>
  <c r="H476"/>
  <c r="G476"/>
  <c r="L475"/>
  <c r="L474" s="1"/>
  <c r="K474"/>
  <c r="J474"/>
  <c r="I474"/>
  <c r="H474"/>
  <c r="G474"/>
  <c r="L473"/>
  <c r="L472" s="1"/>
  <c r="K472"/>
  <c r="J472"/>
  <c r="I472"/>
  <c r="H472"/>
  <c r="G472"/>
  <c r="L471"/>
  <c r="L470" s="1"/>
  <c r="K470"/>
  <c r="J470"/>
  <c r="I470"/>
  <c r="H470"/>
  <c r="G470"/>
  <c r="L469"/>
  <c r="L468" s="1"/>
  <c r="K468"/>
  <c r="J468"/>
  <c r="I468"/>
  <c r="H468"/>
  <c r="G468"/>
  <c r="L467"/>
  <c r="L466"/>
  <c r="K466"/>
  <c r="J466"/>
  <c r="I466"/>
  <c r="H466"/>
  <c r="G466"/>
  <c r="L465"/>
  <c r="L464" s="1"/>
  <c r="K464"/>
  <c r="J464"/>
  <c r="I464"/>
  <c r="H464"/>
  <c r="G464"/>
  <c r="L463"/>
  <c r="L462" s="1"/>
  <c r="K462"/>
  <c r="J462"/>
  <c r="I462"/>
  <c r="H462"/>
  <c r="G462"/>
  <c r="L461"/>
  <c r="L460" s="1"/>
  <c r="K460"/>
  <c r="J460"/>
  <c r="I460"/>
  <c r="H460"/>
  <c r="G460"/>
  <c r="L459"/>
  <c r="L458" s="1"/>
  <c r="K458"/>
  <c r="J458"/>
  <c r="I458"/>
  <c r="H458"/>
  <c r="G458"/>
  <c r="L457"/>
  <c r="L456" s="1"/>
  <c r="K456"/>
  <c r="J456"/>
  <c r="I456"/>
  <c r="H456"/>
  <c r="G456"/>
  <c r="I455"/>
  <c r="L455" s="1"/>
  <c r="L454"/>
  <c r="K453"/>
  <c r="J453"/>
  <c r="H453"/>
  <c r="G453"/>
  <c r="L452"/>
  <c r="L451" s="1"/>
  <c r="K451"/>
  <c r="J451"/>
  <c r="I451"/>
  <c r="H451"/>
  <c r="G451"/>
  <c r="L450"/>
  <c r="L449" s="1"/>
  <c r="K449"/>
  <c r="J449"/>
  <c r="I449"/>
  <c r="H449"/>
  <c r="G449"/>
  <c r="L448"/>
  <c r="L447" s="1"/>
  <c r="K447"/>
  <c r="J447"/>
  <c r="I447"/>
  <c r="H447"/>
  <c r="G447"/>
  <c r="L446"/>
  <c r="L445"/>
  <c r="H445"/>
  <c r="L444"/>
  <c r="H443"/>
  <c r="H442" s="1"/>
  <c r="K442"/>
  <c r="J442"/>
  <c r="I442"/>
  <c r="G442"/>
  <c r="H441"/>
  <c r="L441" s="1"/>
  <c r="H440"/>
  <c r="L440" s="1"/>
  <c r="L439"/>
  <c r="L438"/>
  <c r="I437"/>
  <c r="L437" s="1"/>
  <c r="H437"/>
  <c r="L436"/>
  <c r="L435"/>
  <c r="L434"/>
  <c r="K433"/>
  <c r="J433"/>
  <c r="G433"/>
  <c r="G432"/>
  <c r="L432" s="1"/>
  <c r="G431"/>
  <c r="L431" s="1"/>
  <c r="K430"/>
  <c r="J430"/>
  <c r="I430"/>
  <c r="H430"/>
  <c r="G430"/>
  <c r="L428"/>
  <c r="L427" s="1"/>
  <c r="K427"/>
  <c r="J427"/>
  <c r="I427"/>
  <c r="H427"/>
  <c r="G427"/>
  <c r="I426"/>
  <c r="L426" s="1"/>
  <c r="L425"/>
  <c r="H424"/>
  <c r="L424" s="1"/>
  <c r="L423"/>
  <c r="L422"/>
  <c r="I422"/>
  <c r="H422"/>
  <c r="H419" s="1"/>
  <c r="G422"/>
  <c r="L421"/>
  <c r="I421"/>
  <c r="L420"/>
  <c r="K419"/>
  <c r="J419"/>
  <c r="G419"/>
  <c r="L418"/>
  <c r="L417"/>
  <c r="L416" s="1"/>
  <c r="K416"/>
  <c r="J416"/>
  <c r="I416"/>
  <c r="H416"/>
  <c r="G416"/>
  <c r="L415"/>
  <c r="L414" s="1"/>
  <c r="K414"/>
  <c r="J414"/>
  <c r="I414"/>
  <c r="H414"/>
  <c r="G414"/>
  <c r="L413"/>
  <c r="K413"/>
  <c r="K411" s="1"/>
  <c r="J413"/>
  <c r="H413"/>
  <c r="L412"/>
  <c r="L411" s="1"/>
  <c r="J412"/>
  <c r="J411"/>
  <c r="I411"/>
  <c r="H411"/>
  <c r="G411"/>
  <c r="L410"/>
  <c r="G410"/>
  <c r="L409"/>
  <c r="L407" s="1"/>
  <c r="L408"/>
  <c r="K407"/>
  <c r="J407"/>
  <c r="I407"/>
  <c r="H407"/>
  <c r="G407"/>
  <c r="L406"/>
  <c r="L405" s="1"/>
  <c r="K405"/>
  <c r="J405"/>
  <c r="I405"/>
  <c r="H405"/>
  <c r="G405"/>
  <c r="L404"/>
  <c r="L403" s="1"/>
  <c r="K403"/>
  <c r="J403"/>
  <c r="I403"/>
  <c r="H403"/>
  <c r="G403"/>
  <c r="L402"/>
  <c r="L401" s="1"/>
  <c r="K401"/>
  <c r="J401"/>
  <c r="I401"/>
  <c r="H401"/>
  <c r="G401"/>
  <c r="L400"/>
  <c r="L399"/>
  <c r="K399"/>
  <c r="J399"/>
  <c r="I399"/>
  <c r="H399"/>
  <c r="G399"/>
  <c r="L398"/>
  <c r="L397" s="1"/>
  <c r="K397"/>
  <c r="J397"/>
  <c r="I397"/>
  <c r="H397"/>
  <c r="G397"/>
  <c r="L396"/>
  <c r="L395" s="1"/>
  <c r="K395"/>
  <c r="J395"/>
  <c r="I395"/>
  <c r="H395"/>
  <c r="G395"/>
  <c r="L394"/>
  <c r="L393" s="1"/>
  <c r="K393"/>
  <c r="J393"/>
  <c r="I393"/>
  <c r="H393"/>
  <c r="G393"/>
  <c r="L392"/>
  <c r="L391" s="1"/>
  <c r="K391"/>
  <c r="J391"/>
  <c r="I391"/>
  <c r="H391"/>
  <c r="G391"/>
  <c r="L390"/>
  <c r="L389" s="1"/>
  <c r="K389"/>
  <c r="J389"/>
  <c r="I389"/>
  <c r="H389"/>
  <c r="G389"/>
  <c r="L388"/>
  <c r="L387" s="1"/>
  <c r="K387"/>
  <c r="J387"/>
  <c r="I387"/>
  <c r="H387"/>
  <c r="G387"/>
  <c r="L384"/>
  <c r="L383"/>
  <c r="K382"/>
  <c r="J382"/>
  <c r="I382"/>
  <c r="H382"/>
  <c r="G382"/>
  <c r="L381"/>
  <c r="L379" s="1"/>
  <c r="L380"/>
  <c r="K379"/>
  <c r="J379"/>
  <c r="I379"/>
  <c r="H379"/>
  <c r="G379"/>
  <c r="L378"/>
  <c r="L377"/>
  <c r="K376"/>
  <c r="J376"/>
  <c r="I376"/>
  <c r="H376"/>
  <c r="G376"/>
  <c r="L375"/>
  <c r="I375"/>
  <c r="I373" s="1"/>
  <c r="L374"/>
  <c r="L373" s="1"/>
  <c r="I374"/>
  <c r="K373"/>
  <c r="J373"/>
  <c r="H373"/>
  <c r="G373"/>
  <c r="L372"/>
  <c r="I372"/>
  <c r="L371"/>
  <c r="L370"/>
  <c r="L369"/>
  <c r="H369"/>
  <c r="L368"/>
  <c r="K368"/>
  <c r="I368"/>
  <c r="L367"/>
  <c r="L366"/>
  <c r="K366"/>
  <c r="I366"/>
  <c r="I364" s="1"/>
  <c r="L365"/>
  <c r="K364"/>
  <c r="J364"/>
  <c r="H364"/>
  <c r="G364"/>
  <c r="L363"/>
  <c r="L362" s="1"/>
  <c r="K362"/>
  <c r="J362"/>
  <c r="I362"/>
  <c r="H362"/>
  <c r="G362"/>
  <c r="L361"/>
  <c r="L360" s="1"/>
  <c r="K360"/>
  <c r="J360"/>
  <c r="I360"/>
  <c r="H360"/>
  <c r="G360"/>
  <c r="L359"/>
  <c r="L358" s="1"/>
  <c r="K358"/>
  <c r="J358"/>
  <c r="I358"/>
  <c r="H358"/>
  <c r="G358"/>
  <c r="J357"/>
  <c r="L357" s="1"/>
  <c r="L355" s="1"/>
  <c r="L356"/>
  <c r="K355"/>
  <c r="I355"/>
  <c r="H355"/>
  <c r="G355"/>
  <c r="L354"/>
  <c r="L353"/>
  <c r="K352"/>
  <c r="J352"/>
  <c r="I352"/>
  <c r="H352"/>
  <c r="G352"/>
  <c r="L351"/>
  <c r="L350" s="1"/>
  <c r="K350"/>
  <c r="J350"/>
  <c r="I350"/>
  <c r="H350"/>
  <c r="G350"/>
  <c r="L349"/>
  <c r="L348" s="1"/>
  <c r="K348"/>
  <c r="J348"/>
  <c r="I348"/>
  <c r="H348"/>
  <c r="G348"/>
  <c r="L347"/>
  <c r="L346" s="1"/>
  <c r="K346"/>
  <c r="J346"/>
  <c r="I346"/>
  <c r="H346"/>
  <c r="G346"/>
  <c r="L344"/>
  <c r="L341"/>
  <c r="L340" s="1"/>
  <c r="K340"/>
  <c r="J340"/>
  <c r="J337" s="1"/>
  <c r="J336" s="1"/>
  <c r="J335" s="1"/>
  <c r="I340"/>
  <c r="H340"/>
  <c r="G340"/>
  <c r="L339"/>
  <c r="L338" s="1"/>
  <c r="L337" s="1"/>
  <c r="L336" s="1"/>
  <c r="L335" s="1"/>
  <c r="K338"/>
  <c r="J338"/>
  <c r="I338"/>
  <c r="H338"/>
  <c r="G338"/>
  <c r="L334"/>
  <c r="L333" s="1"/>
  <c r="L332" s="1"/>
  <c r="K333"/>
  <c r="K332" s="1"/>
  <c r="J333"/>
  <c r="I333"/>
  <c r="I332" s="1"/>
  <c r="H333"/>
  <c r="H332" s="1"/>
  <c r="G333"/>
  <c r="G332" s="1"/>
  <c r="J332"/>
  <c r="L331"/>
  <c r="L330" s="1"/>
  <c r="K330"/>
  <c r="J330"/>
  <c r="I330"/>
  <c r="H330"/>
  <c r="G330"/>
  <c r="L329"/>
  <c r="J327"/>
  <c r="K326"/>
  <c r="I326"/>
  <c r="H326"/>
  <c r="G326"/>
  <c r="L325"/>
  <c r="L324" s="1"/>
  <c r="K324"/>
  <c r="J324"/>
  <c r="I324"/>
  <c r="H324"/>
  <c r="G324"/>
  <c r="L323"/>
  <c r="L322" s="1"/>
  <c r="K322"/>
  <c r="J322"/>
  <c r="I322"/>
  <c r="H322"/>
  <c r="G322"/>
  <c r="L321"/>
  <c r="L320" s="1"/>
  <c r="K320"/>
  <c r="J320"/>
  <c r="I320"/>
  <c r="H320"/>
  <c r="G320"/>
  <c r="L319"/>
  <c r="L318" s="1"/>
  <c r="K318"/>
  <c r="J318"/>
  <c r="I318"/>
  <c r="H318"/>
  <c r="G318"/>
  <c r="L317"/>
  <c r="L316" s="1"/>
  <c r="K316"/>
  <c r="J316"/>
  <c r="I316"/>
  <c r="H316"/>
  <c r="G316"/>
  <c r="L315"/>
  <c r="L314" s="1"/>
  <c r="K314"/>
  <c r="J314"/>
  <c r="I314"/>
  <c r="H314"/>
  <c r="G314"/>
  <c r="L313"/>
  <c r="L312"/>
  <c r="K312"/>
  <c r="J312"/>
  <c r="I312"/>
  <c r="H312"/>
  <c r="G312"/>
  <c r="L311"/>
  <c r="L310" s="1"/>
  <c r="K310"/>
  <c r="J310"/>
  <c r="I310"/>
  <c r="H310"/>
  <c r="G310"/>
  <c r="L309"/>
  <c r="L308" s="1"/>
  <c r="K308"/>
  <c r="J308"/>
  <c r="I308"/>
  <c r="H308"/>
  <c r="G308"/>
  <c r="L307"/>
  <c r="L306" s="1"/>
  <c r="K306"/>
  <c r="J306"/>
  <c r="I306"/>
  <c r="H306"/>
  <c r="G306"/>
  <c r="L305"/>
  <c r="L304" s="1"/>
  <c r="K304"/>
  <c r="J304"/>
  <c r="I304"/>
  <c r="H304"/>
  <c r="G304"/>
  <c r="L303"/>
  <c r="L302" s="1"/>
  <c r="K302"/>
  <c r="J302"/>
  <c r="I302"/>
  <c r="H302"/>
  <c r="G302"/>
  <c r="L301"/>
  <c r="L300" s="1"/>
  <c r="K300"/>
  <c r="J300"/>
  <c r="I300"/>
  <c r="H300"/>
  <c r="G300"/>
  <c r="L299"/>
  <c r="L298" s="1"/>
  <c r="K298"/>
  <c r="J298"/>
  <c r="I298"/>
  <c r="H298"/>
  <c r="G298"/>
  <c r="L297"/>
  <c r="L296"/>
  <c r="K296"/>
  <c r="J296"/>
  <c r="I296"/>
  <c r="H296"/>
  <c r="G296"/>
  <c r="L295"/>
  <c r="L293" s="1"/>
  <c r="L294"/>
  <c r="K293"/>
  <c r="J293"/>
  <c r="I293"/>
  <c r="H293"/>
  <c r="G293"/>
  <c r="L292"/>
  <c r="L291" s="1"/>
  <c r="K291"/>
  <c r="J291"/>
  <c r="I291"/>
  <c r="H291"/>
  <c r="G291"/>
  <c r="L290"/>
  <c r="L289" s="1"/>
  <c r="K289"/>
  <c r="J289"/>
  <c r="I289"/>
  <c r="H289"/>
  <c r="G289"/>
  <c r="L288"/>
  <c r="L287" s="1"/>
  <c r="K287"/>
  <c r="J287"/>
  <c r="I287"/>
  <c r="H287"/>
  <c r="G287"/>
  <c r="L286"/>
  <c r="L285"/>
  <c r="K285"/>
  <c r="J285"/>
  <c r="I285"/>
  <c r="H285"/>
  <c r="G285"/>
  <c r="L282"/>
  <c r="L281" s="1"/>
  <c r="K281"/>
  <c r="J281"/>
  <c r="I281"/>
  <c r="H281"/>
  <c r="G281"/>
  <c r="L280"/>
  <c r="L279" s="1"/>
  <c r="K279"/>
  <c r="J279"/>
  <c r="I279"/>
  <c r="H279"/>
  <c r="G279"/>
  <c r="L278"/>
  <c r="L277" s="1"/>
  <c r="K277"/>
  <c r="J277"/>
  <c r="I277"/>
  <c r="H277"/>
  <c r="G277"/>
  <c r="G276" s="1"/>
  <c r="L275"/>
  <c r="L274" s="1"/>
  <c r="K274"/>
  <c r="J274"/>
  <c r="I274"/>
  <c r="H274"/>
  <c r="G274"/>
  <c r="L273"/>
  <c r="L272" s="1"/>
  <c r="K272"/>
  <c r="J272"/>
  <c r="I272"/>
  <c r="H272"/>
  <c r="G272"/>
  <c r="L271"/>
  <c r="L270"/>
  <c r="K270"/>
  <c r="J270"/>
  <c r="I270"/>
  <c r="H270"/>
  <c r="G270"/>
  <c r="L269"/>
  <c r="L268" s="1"/>
  <c r="K268"/>
  <c r="J268"/>
  <c r="I268"/>
  <c r="H268"/>
  <c r="G268"/>
  <c r="L267"/>
  <c r="L266" s="1"/>
  <c r="K266"/>
  <c r="K263" s="1"/>
  <c r="J266"/>
  <c r="I266"/>
  <c r="H266"/>
  <c r="G266"/>
  <c r="L265"/>
  <c r="L264" s="1"/>
  <c r="K264"/>
  <c r="J264"/>
  <c r="I264"/>
  <c r="H264"/>
  <c r="G264"/>
  <c r="L262"/>
  <c r="L261"/>
  <c r="I260"/>
  <c r="L260" s="1"/>
  <c r="H260"/>
  <c r="I259"/>
  <c r="I256" s="1"/>
  <c r="H259"/>
  <c r="H256" s="1"/>
  <c r="L258"/>
  <c r="L257"/>
  <c r="K256"/>
  <c r="J256"/>
  <c r="G256"/>
  <c r="L253"/>
  <c r="L252" s="1"/>
  <c r="K252"/>
  <c r="J252"/>
  <c r="I252"/>
  <c r="H252"/>
  <c r="G252"/>
  <c r="L251"/>
  <c r="L250" s="1"/>
  <c r="K250"/>
  <c r="J250"/>
  <c r="I250"/>
  <c r="H250"/>
  <c r="G250"/>
  <c r="L249"/>
  <c r="L248" s="1"/>
  <c r="K248"/>
  <c r="J248"/>
  <c r="I248"/>
  <c r="H248"/>
  <c r="G248"/>
  <c r="L247"/>
  <c r="L246"/>
  <c r="K246"/>
  <c r="J246"/>
  <c r="I246"/>
  <c r="H246"/>
  <c r="G246"/>
  <c r="L245"/>
  <c r="L244" s="1"/>
  <c r="K244"/>
  <c r="J244"/>
  <c r="I244"/>
  <c r="H244"/>
  <c r="G244"/>
  <c r="L243"/>
  <c r="L242" s="1"/>
  <c r="K242"/>
  <c r="J242"/>
  <c r="I242"/>
  <c r="H242"/>
  <c r="G242"/>
  <c r="L241"/>
  <c r="L240" s="1"/>
  <c r="K240"/>
  <c r="J240"/>
  <c r="I240"/>
  <c r="H240"/>
  <c r="G240"/>
  <c r="L239"/>
  <c r="L238" s="1"/>
  <c r="K238"/>
  <c r="J238"/>
  <c r="I238"/>
  <c r="H238"/>
  <c r="G238"/>
  <c r="L237"/>
  <c r="L236" s="1"/>
  <c r="K236"/>
  <c r="J236"/>
  <c r="I236"/>
  <c r="H236"/>
  <c r="G236"/>
  <c r="L235"/>
  <c r="L234" s="1"/>
  <c r="K234"/>
  <c r="J234"/>
  <c r="I234"/>
  <c r="H234"/>
  <c r="G234"/>
  <c r="L233"/>
  <c r="L232" s="1"/>
  <c r="K232"/>
  <c r="J232"/>
  <c r="I232"/>
  <c r="H232"/>
  <c r="G232"/>
  <c r="H231"/>
  <c r="H230" s="1"/>
  <c r="K230"/>
  <c r="J230"/>
  <c r="I230"/>
  <c r="G230"/>
  <c r="L229"/>
  <c r="L228" s="1"/>
  <c r="K228"/>
  <c r="J228"/>
  <c r="I228"/>
  <c r="H228"/>
  <c r="G228"/>
  <c r="L227"/>
  <c r="L226" s="1"/>
  <c r="K226"/>
  <c r="J226"/>
  <c r="I226"/>
  <c r="H226"/>
  <c r="G226"/>
  <c r="L225"/>
  <c r="L224" s="1"/>
  <c r="K224"/>
  <c r="J224"/>
  <c r="I224"/>
  <c r="H224"/>
  <c r="G224"/>
  <c r="L223"/>
  <c r="L222" s="1"/>
  <c r="K222"/>
  <c r="J222"/>
  <c r="I222"/>
  <c r="H222"/>
  <c r="G222"/>
  <c r="L221"/>
  <c r="L220"/>
  <c r="L219" s="1"/>
  <c r="K219"/>
  <c r="J219"/>
  <c r="I219"/>
  <c r="H219"/>
  <c r="G219"/>
  <c r="H218"/>
  <c r="L218" s="1"/>
  <c r="K217"/>
  <c r="H217"/>
  <c r="H216" s="1"/>
  <c r="J216"/>
  <c r="I216"/>
  <c r="G216"/>
  <c r="J215"/>
  <c r="L214"/>
  <c r="L213" s="1"/>
  <c r="K213"/>
  <c r="J213"/>
  <c r="J212" s="1"/>
  <c r="I213"/>
  <c r="I212" s="1"/>
  <c r="H213"/>
  <c r="H212" s="1"/>
  <c r="G213"/>
  <c r="K212"/>
  <c r="G212"/>
  <c r="L210"/>
  <c r="L209" s="1"/>
  <c r="L185" s="1"/>
  <c r="K209"/>
  <c r="K185" s="1"/>
  <c r="J209"/>
  <c r="J185" s="1"/>
  <c r="I209"/>
  <c r="I185" s="1"/>
  <c r="H209"/>
  <c r="H185" s="1"/>
  <c r="G209"/>
  <c r="G185" s="1"/>
  <c r="L208"/>
  <c r="L207" s="1"/>
  <c r="L206" s="1"/>
  <c r="K207"/>
  <c r="K206" s="1"/>
  <c r="J207"/>
  <c r="J206" s="1"/>
  <c r="I207"/>
  <c r="I206" s="1"/>
  <c r="H207"/>
  <c r="G207"/>
  <c r="G206" s="1"/>
  <c r="H206"/>
  <c r="L205"/>
  <c r="L204" s="1"/>
  <c r="K204"/>
  <c r="J204"/>
  <c r="I204"/>
  <c r="H204"/>
  <c r="G204"/>
  <c r="L203"/>
  <c r="L202" s="1"/>
  <c r="K202"/>
  <c r="J202"/>
  <c r="I202"/>
  <c r="H202"/>
  <c r="G202"/>
  <c r="L201"/>
  <c r="L200" s="1"/>
  <c r="K200"/>
  <c r="J200"/>
  <c r="I200"/>
  <c r="H200"/>
  <c r="G200"/>
  <c r="L199"/>
  <c r="L198" s="1"/>
  <c r="K198"/>
  <c r="J198"/>
  <c r="I198"/>
  <c r="H198"/>
  <c r="G198"/>
  <c r="L197"/>
  <c r="L196" s="1"/>
  <c r="K196"/>
  <c r="J196"/>
  <c r="I196"/>
  <c r="H196"/>
  <c r="G196"/>
  <c r="L195"/>
  <c r="L194" s="1"/>
  <c r="K194"/>
  <c r="J194"/>
  <c r="I194"/>
  <c r="H194"/>
  <c r="G194"/>
  <c r="L193"/>
  <c r="L192" s="1"/>
  <c r="K192"/>
  <c r="J192"/>
  <c r="I192"/>
  <c r="H192"/>
  <c r="G192"/>
  <c r="L191"/>
  <c r="L190" s="1"/>
  <c r="K190"/>
  <c r="J190"/>
  <c r="I190"/>
  <c r="H190"/>
  <c r="G190"/>
  <c r="L189"/>
  <c r="L188" s="1"/>
  <c r="K188"/>
  <c r="J188"/>
  <c r="I188"/>
  <c r="H188"/>
  <c r="G188"/>
  <c r="J187"/>
  <c r="J186" s="1"/>
  <c r="L182"/>
  <c r="L181"/>
  <c r="L180"/>
  <c r="K179"/>
  <c r="J179"/>
  <c r="I179"/>
  <c r="H179"/>
  <c r="G179"/>
  <c r="L178"/>
  <c r="L177"/>
  <c r="L176"/>
  <c r="L175"/>
  <c r="L174"/>
  <c r="L173"/>
  <c r="K172"/>
  <c r="J172"/>
  <c r="I172"/>
  <c r="H172"/>
  <c r="G172"/>
  <c r="L171"/>
  <c r="L170"/>
  <c r="K169"/>
  <c r="J169"/>
  <c r="I169"/>
  <c r="H169"/>
  <c r="G169"/>
  <c r="L168"/>
  <c r="L167"/>
  <c r="K167"/>
  <c r="J167"/>
  <c r="I167"/>
  <c r="H167"/>
  <c r="G167"/>
  <c r="L166"/>
  <c r="L165" s="1"/>
  <c r="K165"/>
  <c r="J165"/>
  <c r="I165"/>
  <c r="H165"/>
  <c r="G165"/>
  <c r="L164"/>
  <c r="L163" s="1"/>
  <c r="K163"/>
  <c r="J163"/>
  <c r="I163"/>
  <c r="H163"/>
  <c r="G163"/>
  <c r="L162"/>
  <c r="L161" s="1"/>
  <c r="K161"/>
  <c r="J161"/>
  <c r="I161"/>
  <c r="H161"/>
  <c r="G161"/>
  <c r="L160"/>
  <c r="L159" s="1"/>
  <c r="K159"/>
  <c r="J159"/>
  <c r="I159"/>
  <c r="H159"/>
  <c r="G159"/>
  <c r="L158"/>
  <c r="L157" s="1"/>
  <c r="K157"/>
  <c r="J157"/>
  <c r="I157"/>
  <c r="H157"/>
  <c r="G157"/>
  <c r="L156"/>
  <c r="L155" s="1"/>
  <c r="K155"/>
  <c r="J155"/>
  <c r="I155"/>
  <c r="H155"/>
  <c r="G155"/>
  <c r="L154"/>
  <c r="L153" s="1"/>
  <c r="K153"/>
  <c r="J153"/>
  <c r="I153"/>
  <c r="H153"/>
  <c r="G153"/>
  <c r="L152"/>
  <c r="L151" s="1"/>
  <c r="K151"/>
  <c r="J151"/>
  <c r="I151"/>
  <c r="H151"/>
  <c r="G151"/>
  <c r="L150"/>
  <c r="L149" s="1"/>
  <c r="K149"/>
  <c r="J149"/>
  <c r="I149"/>
  <c r="H149"/>
  <c r="G149"/>
  <c r="L148"/>
  <c r="L147" s="1"/>
  <c r="K147"/>
  <c r="J147"/>
  <c r="I147"/>
  <c r="H147"/>
  <c r="G147"/>
  <c r="L146"/>
  <c r="L145" s="1"/>
  <c r="K145"/>
  <c r="J145"/>
  <c r="I145"/>
  <c r="H145"/>
  <c r="G145"/>
  <c r="L144"/>
  <c r="L143" s="1"/>
  <c r="K143"/>
  <c r="J143"/>
  <c r="I143"/>
  <c r="H143"/>
  <c r="G143"/>
  <c r="L142"/>
  <c r="L141" s="1"/>
  <c r="K141"/>
  <c r="J141"/>
  <c r="I141"/>
  <c r="H141"/>
  <c r="G141"/>
  <c r="L140"/>
  <c r="L139" s="1"/>
  <c r="K139"/>
  <c r="J139"/>
  <c r="I139"/>
  <c r="H139"/>
  <c r="H138" s="1"/>
  <c r="H137" s="1"/>
  <c r="G139"/>
  <c r="J138"/>
  <c r="J137" s="1"/>
  <c r="L136"/>
  <c r="G135"/>
  <c r="L135" s="1"/>
  <c r="L134"/>
  <c r="L133"/>
  <c r="L132"/>
  <c r="L131"/>
  <c r="K130"/>
  <c r="K129" s="1"/>
  <c r="J130"/>
  <c r="I130"/>
  <c r="H130"/>
  <c r="H129" s="1"/>
  <c r="G130"/>
  <c r="J129"/>
  <c r="I129"/>
  <c r="L127"/>
  <c r="I126"/>
  <c r="H126"/>
  <c r="L126" s="1"/>
  <c r="G126"/>
  <c r="L125"/>
  <c r="I124"/>
  <c r="G124"/>
  <c r="L123"/>
  <c r="G122"/>
  <c r="L122" s="1"/>
  <c r="K121"/>
  <c r="J121"/>
  <c r="J120" s="1"/>
  <c r="I121"/>
  <c r="K120"/>
  <c r="I120"/>
  <c r="L119"/>
  <c r="L118" s="1"/>
  <c r="L117" s="1"/>
  <c r="K118"/>
  <c r="K117" s="1"/>
  <c r="J118"/>
  <c r="J117" s="1"/>
  <c r="I118"/>
  <c r="I117" s="1"/>
  <c r="H118"/>
  <c r="H117" s="1"/>
  <c r="G118"/>
  <c r="G117" s="1"/>
  <c r="L116"/>
  <c r="L115" s="1"/>
  <c r="K115"/>
  <c r="J115"/>
  <c r="I115"/>
  <c r="H115"/>
  <c r="G115"/>
  <c r="L114"/>
  <c r="L113" s="1"/>
  <c r="K113"/>
  <c r="J113"/>
  <c r="I113"/>
  <c r="I106" s="1"/>
  <c r="H113"/>
  <c r="G113"/>
  <c r="L112"/>
  <c r="L111" s="1"/>
  <c r="K111"/>
  <c r="J111"/>
  <c r="I111"/>
  <c r="H111"/>
  <c r="G111"/>
  <c r="L110"/>
  <c r="L109" s="1"/>
  <c r="K109"/>
  <c r="J109"/>
  <c r="I109"/>
  <c r="H109"/>
  <c r="G109"/>
  <c r="L108"/>
  <c r="L107" s="1"/>
  <c r="K107"/>
  <c r="K106" s="1"/>
  <c r="J107"/>
  <c r="I107"/>
  <c r="H107"/>
  <c r="G107"/>
  <c r="G106" s="1"/>
  <c r="L102"/>
  <c r="L101" s="1"/>
  <c r="K101"/>
  <c r="J101"/>
  <c r="I101"/>
  <c r="H101"/>
  <c r="G101"/>
  <c r="L100"/>
  <c r="L99" s="1"/>
  <c r="K99"/>
  <c r="K98" s="1"/>
  <c r="J99"/>
  <c r="I99"/>
  <c r="I98" s="1"/>
  <c r="H99"/>
  <c r="G99"/>
  <c r="G98"/>
  <c r="L97"/>
  <c r="L96" s="1"/>
  <c r="K96"/>
  <c r="J96"/>
  <c r="I96"/>
  <c r="H96"/>
  <c r="G96"/>
  <c r="L95"/>
  <c r="L94" s="1"/>
  <c r="K94"/>
  <c r="J94"/>
  <c r="I94"/>
  <c r="H94"/>
  <c r="G94"/>
  <c r="L93"/>
  <c r="L92" s="1"/>
  <c r="K92"/>
  <c r="J92"/>
  <c r="I92"/>
  <c r="H92"/>
  <c r="G92"/>
  <c r="L91"/>
  <c r="L90" s="1"/>
  <c r="K90"/>
  <c r="J90"/>
  <c r="I90"/>
  <c r="H90"/>
  <c r="G90"/>
  <c r="L89"/>
  <c r="L88" s="1"/>
  <c r="K88"/>
  <c r="J88"/>
  <c r="I88"/>
  <c r="H88"/>
  <c r="G88"/>
  <c r="L87"/>
  <c r="L86" s="1"/>
  <c r="H87"/>
  <c r="K86"/>
  <c r="J86"/>
  <c r="I86"/>
  <c r="H86"/>
  <c r="G86"/>
  <c r="L85"/>
  <c r="L84"/>
  <c r="L83"/>
  <c r="L82"/>
  <c r="J81"/>
  <c r="I81"/>
  <c r="H81"/>
  <c r="G81"/>
  <c r="L80"/>
  <c r="L79"/>
  <c r="K78"/>
  <c r="J78"/>
  <c r="I78"/>
  <c r="H78"/>
  <c r="G78"/>
  <c r="I77"/>
  <c r="L77" s="1"/>
  <c r="I76"/>
  <c r="L75"/>
  <c r="L74"/>
  <c r="K73"/>
  <c r="J73"/>
  <c r="H73"/>
  <c r="G73"/>
  <c r="H72"/>
  <c r="L72" s="1"/>
  <c r="H71"/>
  <c r="L71" s="1"/>
  <c r="K70"/>
  <c r="J70"/>
  <c r="I70"/>
  <c r="G70"/>
  <c r="L69"/>
  <c r="J68"/>
  <c r="L68" s="1"/>
  <c r="L67" s="1"/>
  <c r="K67"/>
  <c r="J67"/>
  <c r="I67"/>
  <c r="H67"/>
  <c r="G67"/>
  <c r="L66"/>
  <c r="L65"/>
  <c r="K64"/>
  <c r="K63" s="1"/>
  <c r="J64"/>
  <c r="J63" s="1"/>
  <c r="I64"/>
  <c r="H64"/>
  <c r="G64"/>
  <c r="I63"/>
  <c r="H63"/>
  <c r="G63"/>
  <c r="H62"/>
  <c r="H60" s="1"/>
  <c r="H61"/>
  <c r="L61" s="1"/>
  <c r="K60"/>
  <c r="J60"/>
  <c r="I60"/>
  <c r="G60"/>
  <c r="L59"/>
  <c r="L58" s="1"/>
  <c r="K58"/>
  <c r="K57" s="1"/>
  <c r="J58"/>
  <c r="I58"/>
  <c r="I57" s="1"/>
  <c r="H58"/>
  <c r="G58"/>
  <c r="G57" s="1"/>
  <c r="I55"/>
  <c r="L55" s="1"/>
  <c r="L53" s="1"/>
  <c r="L52" s="1"/>
  <c r="L54"/>
  <c r="K53"/>
  <c r="J53"/>
  <c r="J52" s="1"/>
  <c r="H53"/>
  <c r="H52" s="1"/>
  <c r="G53"/>
  <c r="G52" s="1"/>
  <c r="K52"/>
  <c r="J50"/>
  <c r="H50"/>
  <c r="H49" s="1"/>
  <c r="H48" s="1"/>
  <c r="K49"/>
  <c r="K48" s="1"/>
  <c r="J49"/>
  <c r="J48" s="1"/>
  <c r="I49"/>
  <c r="I48" s="1"/>
  <c r="G49"/>
  <c r="G48" s="1"/>
  <c r="L47"/>
  <c r="I46"/>
  <c r="H46"/>
  <c r="G46"/>
  <c r="K45"/>
  <c r="J45"/>
  <c r="H45"/>
  <c r="G45"/>
  <c r="L44"/>
  <c r="L43"/>
  <c r="K42"/>
  <c r="K39" s="1"/>
  <c r="J42"/>
  <c r="J39" s="1"/>
  <c r="I42"/>
  <c r="I39" s="1"/>
  <c r="H42"/>
  <c r="H39" s="1"/>
  <c r="G42"/>
  <c r="G39" s="1"/>
  <c r="L41"/>
  <c r="L40" s="1"/>
  <c r="K40"/>
  <c r="J40"/>
  <c r="I40"/>
  <c r="H40"/>
  <c r="G40"/>
  <c r="L38"/>
  <c r="L37" s="1"/>
  <c r="L36" s="1"/>
  <c r="K37"/>
  <c r="K36" s="1"/>
  <c r="J37"/>
  <c r="I37"/>
  <c r="I36" s="1"/>
  <c r="H37"/>
  <c r="H36" s="1"/>
  <c r="G37"/>
  <c r="J36"/>
  <c r="G36"/>
  <c r="L35"/>
  <c r="L34"/>
  <c r="L33"/>
  <c r="L32"/>
  <c r="L31"/>
  <c r="L30"/>
  <c r="K29"/>
  <c r="K26" s="1"/>
  <c r="J29"/>
  <c r="J26" s="1"/>
  <c r="I29"/>
  <c r="I26" s="1"/>
  <c r="H29"/>
  <c r="H26" s="1"/>
  <c r="G29"/>
  <c r="G26" s="1"/>
  <c r="L28"/>
  <c r="L27" s="1"/>
  <c r="K27"/>
  <c r="J27"/>
  <c r="I27"/>
  <c r="H27"/>
  <c r="G27"/>
  <c r="L25"/>
  <c r="L24"/>
  <c r="K23"/>
  <c r="K22" s="1"/>
  <c r="K19" s="1"/>
  <c r="K18" s="1"/>
  <c r="J23"/>
  <c r="I23"/>
  <c r="H23"/>
  <c r="G23"/>
  <c r="G22" s="1"/>
  <c r="G19" s="1"/>
  <c r="G18" s="1"/>
  <c r="J22"/>
  <c r="J19" s="1"/>
  <c r="I22"/>
  <c r="I19" s="1"/>
  <c r="H22"/>
  <c r="H19" s="1"/>
  <c r="L21"/>
  <c r="L20" s="1"/>
  <c r="K20"/>
  <c r="J20"/>
  <c r="I20"/>
  <c r="H20"/>
  <c r="G20"/>
  <c r="H836" i="3"/>
  <c r="I836"/>
  <c r="J836"/>
  <c r="K836"/>
  <c r="L836"/>
  <c r="G836"/>
  <c r="H844"/>
  <c r="I844"/>
  <c r="J844"/>
  <c r="K844"/>
  <c r="L844"/>
  <c r="G844"/>
  <c r="H837"/>
  <c r="I837"/>
  <c r="J837"/>
  <c r="K837"/>
  <c r="L837"/>
  <c r="G837"/>
  <c r="H756"/>
  <c r="I756"/>
  <c r="J756"/>
  <c r="K756"/>
  <c r="L756"/>
  <c r="G756"/>
  <c r="H804"/>
  <c r="I804"/>
  <c r="J804"/>
  <c r="K804"/>
  <c r="L804"/>
  <c r="G804"/>
  <c r="H774"/>
  <c r="I774"/>
  <c r="J774"/>
  <c r="K774"/>
  <c r="L774"/>
  <c r="G774"/>
  <c r="H762"/>
  <c r="I762"/>
  <c r="J762"/>
  <c r="K762"/>
  <c r="L762"/>
  <c r="G762"/>
  <c r="H757"/>
  <c r="I757"/>
  <c r="J757"/>
  <c r="K757"/>
  <c r="L757"/>
  <c r="G757"/>
  <c r="H699"/>
  <c r="I699"/>
  <c r="J699"/>
  <c r="K699"/>
  <c r="L699"/>
  <c r="G699"/>
  <c r="H344"/>
  <c r="I344"/>
  <c r="J344"/>
  <c r="G344"/>
  <c r="H667"/>
  <c r="I667"/>
  <c r="J667"/>
  <c r="K667"/>
  <c r="L667"/>
  <c r="G667"/>
  <c r="H533"/>
  <c r="I533"/>
  <c r="J533"/>
  <c r="K533"/>
  <c r="L533"/>
  <c r="G533"/>
  <c r="H345"/>
  <c r="I345"/>
  <c r="J345"/>
  <c r="G345"/>
  <c r="H330"/>
  <c r="I330"/>
  <c r="J330"/>
  <c r="K330"/>
  <c r="L330"/>
  <c r="G330"/>
  <c r="H130"/>
  <c r="I130"/>
  <c r="J130"/>
  <c r="K130"/>
  <c r="G130"/>
  <c r="G853" s="1"/>
  <c r="H256"/>
  <c r="I256"/>
  <c r="J256"/>
  <c r="K256"/>
  <c r="L256"/>
  <c r="G256"/>
  <c r="H139"/>
  <c r="I139"/>
  <c r="J139"/>
  <c r="K139"/>
  <c r="G139"/>
  <c r="H131"/>
  <c r="I131"/>
  <c r="J131"/>
  <c r="K131"/>
  <c r="G131"/>
  <c r="G105"/>
  <c r="H100"/>
  <c r="I100"/>
  <c r="J100"/>
  <c r="K100"/>
  <c r="G100"/>
  <c r="H20"/>
  <c r="I20"/>
  <c r="J20"/>
  <c r="K20"/>
  <c r="G20"/>
  <c r="H53"/>
  <c r="I53"/>
  <c r="J53"/>
  <c r="K53"/>
  <c r="G53"/>
  <c r="H41"/>
  <c r="I41"/>
  <c r="J41"/>
  <c r="K41"/>
  <c r="G41"/>
  <c r="H28"/>
  <c r="I28"/>
  <c r="J28"/>
  <c r="K28"/>
  <c r="G28"/>
  <c r="H21"/>
  <c r="I21"/>
  <c r="J21"/>
  <c r="K21"/>
  <c r="L21"/>
  <c r="G21"/>
  <c r="L852"/>
  <c r="L851" s="1"/>
  <c r="K851"/>
  <c r="J851"/>
  <c r="I851"/>
  <c r="H851"/>
  <c r="G851"/>
  <c r="L850"/>
  <c r="L849" s="1"/>
  <c r="K849"/>
  <c r="J849"/>
  <c r="I849"/>
  <c r="H849"/>
  <c r="G849"/>
  <c r="L848"/>
  <c r="L847" s="1"/>
  <c r="K847"/>
  <c r="J847"/>
  <c r="I847"/>
  <c r="H847"/>
  <c r="G847"/>
  <c r="L846"/>
  <c r="L845"/>
  <c r="K845"/>
  <c r="J845"/>
  <c r="I845"/>
  <c r="H845"/>
  <c r="G845"/>
  <c r="L843"/>
  <c r="L842" s="1"/>
  <c r="L841" s="1"/>
  <c r="K842"/>
  <c r="J842"/>
  <c r="J841" s="1"/>
  <c r="I842"/>
  <c r="I841" s="1"/>
  <c r="H842"/>
  <c r="G842"/>
  <c r="K841"/>
  <c r="H841"/>
  <c r="G841"/>
  <c r="L840"/>
  <c r="L839" s="1"/>
  <c r="K839"/>
  <c r="J839"/>
  <c r="I839"/>
  <c r="H839"/>
  <c r="G839"/>
  <c r="L835"/>
  <c r="K834"/>
  <c r="J834"/>
  <c r="J833" s="1"/>
  <c r="I834"/>
  <c r="H834"/>
  <c r="G834"/>
  <c r="K833"/>
  <c r="H833"/>
  <c r="H832" s="1"/>
  <c r="G833"/>
  <c r="L831"/>
  <c r="L830" s="1"/>
  <c r="K830"/>
  <c r="J830"/>
  <c r="I830"/>
  <c r="H830"/>
  <c r="H829" s="1"/>
  <c r="H828" s="1"/>
  <c r="H819" s="1"/>
  <c r="H818" s="1"/>
  <c r="G830"/>
  <c r="I829"/>
  <c r="I828" s="1"/>
  <c r="G829"/>
  <c r="G828" s="1"/>
  <c r="K828"/>
  <c r="J828"/>
  <c r="L827"/>
  <c r="L826" s="1"/>
  <c r="K826"/>
  <c r="J826"/>
  <c r="I826"/>
  <c r="H826"/>
  <c r="G826"/>
  <c r="L825"/>
  <c r="L824" s="1"/>
  <c r="K824"/>
  <c r="J824"/>
  <c r="I824"/>
  <c r="H824"/>
  <c r="G824"/>
  <c r="L823"/>
  <c r="L822" s="1"/>
  <c r="K822"/>
  <c r="J822"/>
  <c r="I822"/>
  <c r="H822"/>
  <c r="G822"/>
  <c r="L821"/>
  <c r="L820"/>
  <c r="K820"/>
  <c r="K819" s="1"/>
  <c r="K818" s="1"/>
  <c r="J820"/>
  <c r="J819" s="1"/>
  <c r="J818" s="1"/>
  <c r="I820"/>
  <c r="H820"/>
  <c r="G820"/>
  <c r="L817"/>
  <c r="L814" s="1"/>
  <c r="L816"/>
  <c r="L815"/>
  <c r="K814"/>
  <c r="J814"/>
  <c r="I814"/>
  <c r="H814"/>
  <c r="G814"/>
  <c r="L813"/>
  <c r="L812"/>
  <c r="L811"/>
  <c r="L810"/>
  <c r="K809"/>
  <c r="J809"/>
  <c r="I809"/>
  <c r="H809"/>
  <c r="G809"/>
  <c r="L808"/>
  <c r="L807"/>
  <c r="L806"/>
  <c r="L805" s="1"/>
  <c r="K805"/>
  <c r="J805"/>
  <c r="I805"/>
  <c r="H805"/>
  <c r="G805"/>
  <c r="I803"/>
  <c r="L803" s="1"/>
  <c r="L802"/>
  <c r="I802"/>
  <c r="L801"/>
  <c r="L800"/>
  <c r="L799" s="1"/>
  <c r="K799"/>
  <c r="J799"/>
  <c r="I799"/>
  <c r="H799"/>
  <c r="G799"/>
  <c r="L798"/>
  <c r="L797"/>
  <c r="K797"/>
  <c r="J797"/>
  <c r="I797"/>
  <c r="H797"/>
  <c r="G797"/>
  <c r="L796"/>
  <c r="L795" s="1"/>
  <c r="K795"/>
  <c r="J795"/>
  <c r="I795"/>
  <c r="H795"/>
  <c r="G795"/>
  <c r="L794"/>
  <c r="L793"/>
  <c r="K792"/>
  <c r="J792"/>
  <c r="I792"/>
  <c r="H792"/>
  <c r="G792"/>
  <c r="L791"/>
  <c r="L790" s="1"/>
  <c r="K790"/>
  <c r="J790"/>
  <c r="I790"/>
  <c r="H790"/>
  <c r="G790"/>
  <c r="L789"/>
  <c r="L788"/>
  <c r="K787"/>
  <c r="J787"/>
  <c r="I787"/>
  <c r="H787"/>
  <c r="G787"/>
  <c r="J786"/>
  <c r="L786" s="1"/>
  <c r="L785" s="1"/>
  <c r="K785"/>
  <c r="I785"/>
  <c r="H785"/>
  <c r="G785"/>
  <c r="J784"/>
  <c r="L784" s="1"/>
  <c r="L783" s="1"/>
  <c r="K783"/>
  <c r="I783"/>
  <c r="H783"/>
  <c r="G783"/>
  <c r="L782"/>
  <c r="L781"/>
  <c r="K780"/>
  <c r="J780"/>
  <c r="I780"/>
  <c r="H780"/>
  <c r="G780"/>
  <c r="L779"/>
  <c r="L778"/>
  <c r="L777"/>
  <c r="L776"/>
  <c r="L775"/>
  <c r="K775"/>
  <c r="J775"/>
  <c r="I775"/>
  <c r="H775"/>
  <c r="G775"/>
  <c r="L773"/>
  <c r="L772" s="1"/>
  <c r="L771" s="1"/>
  <c r="K772"/>
  <c r="J772"/>
  <c r="J771" s="1"/>
  <c r="I772"/>
  <c r="I771" s="1"/>
  <c r="H772"/>
  <c r="H771" s="1"/>
  <c r="G772"/>
  <c r="G771" s="1"/>
  <c r="K771"/>
  <c r="L770"/>
  <c r="L769" s="1"/>
  <c r="K769"/>
  <c r="J769"/>
  <c r="I769"/>
  <c r="H769"/>
  <c r="G769"/>
  <c r="L768"/>
  <c r="L767" s="1"/>
  <c r="K767"/>
  <c r="J767"/>
  <c r="I767"/>
  <c r="H767"/>
  <c r="G767"/>
  <c r="H766"/>
  <c r="L766" s="1"/>
  <c r="L765" s="1"/>
  <c r="K765"/>
  <c r="J765"/>
  <c r="I765"/>
  <c r="H765"/>
  <c r="G765"/>
  <c r="L764"/>
  <c r="L763"/>
  <c r="K763"/>
  <c r="J763"/>
  <c r="I763"/>
  <c r="H763"/>
  <c r="G763"/>
  <c r="L761"/>
  <c r="L760" s="1"/>
  <c r="K760"/>
  <c r="J760"/>
  <c r="I760"/>
  <c r="H760"/>
  <c r="G760"/>
  <c r="L759"/>
  <c r="L758" s="1"/>
  <c r="K758"/>
  <c r="J758"/>
  <c r="I758"/>
  <c r="H758"/>
  <c r="G758"/>
  <c r="L755"/>
  <c r="L753" s="1"/>
  <c r="L754"/>
  <c r="K753"/>
  <c r="J753"/>
  <c r="I753"/>
  <c r="H753"/>
  <c r="G753"/>
  <c r="L752"/>
  <c r="L751" s="1"/>
  <c r="K751"/>
  <c r="J751"/>
  <c r="I751"/>
  <c r="H751"/>
  <c r="G751"/>
  <c r="L750"/>
  <c r="L749" s="1"/>
  <c r="K749"/>
  <c r="J749"/>
  <c r="I749"/>
  <c r="H749"/>
  <c r="G749"/>
  <c r="L748"/>
  <c r="L747" s="1"/>
  <c r="K747"/>
  <c r="J747"/>
  <c r="I747"/>
  <c r="H747"/>
  <c r="G747"/>
  <c r="L746"/>
  <c r="L745" s="1"/>
  <c r="K745"/>
  <c r="J745"/>
  <c r="I745"/>
  <c r="H745"/>
  <c r="G745"/>
  <c r="L744"/>
  <c r="L743"/>
  <c r="K743"/>
  <c r="J743"/>
  <c r="I743"/>
  <c r="H743"/>
  <c r="G743"/>
  <c r="L742"/>
  <c r="L741" s="1"/>
  <c r="K741"/>
  <c r="J741"/>
  <c r="I741"/>
  <c r="H741"/>
  <c r="G741"/>
  <c r="L740"/>
  <c r="L739" s="1"/>
  <c r="K739"/>
  <c r="J739"/>
  <c r="I739"/>
  <c r="H739"/>
  <c r="G739"/>
  <c r="L738"/>
  <c r="L737" s="1"/>
  <c r="K737"/>
  <c r="J737"/>
  <c r="I737"/>
  <c r="H737"/>
  <c r="G737"/>
  <c r="L736"/>
  <c r="L735"/>
  <c r="L734"/>
  <c r="J734"/>
  <c r="I734"/>
  <c r="G734"/>
  <c r="L733"/>
  <c r="J733"/>
  <c r="J730" s="1"/>
  <c r="J729" s="1"/>
  <c r="I733"/>
  <c r="L732"/>
  <c r="L731"/>
  <c r="L730" s="1"/>
  <c r="K730"/>
  <c r="I730"/>
  <c r="I729" s="1"/>
  <c r="H730"/>
  <c r="H729" s="1"/>
  <c r="G730"/>
  <c r="G729" s="1"/>
  <c r="K729"/>
  <c r="L728"/>
  <c r="L727" s="1"/>
  <c r="K727"/>
  <c r="J727"/>
  <c r="I727"/>
  <c r="H727"/>
  <c r="G727"/>
  <c r="L726"/>
  <c r="L725" s="1"/>
  <c r="K725"/>
  <c r="J725"/>
  <c r="I725"/>
  <c r="H725"/>
  <c r="G725"/>
  <c r="L724"/>
  <c r="L723" s="1"/>
  <c r="K723"/>
  <c r="J723"/>
  <c r="I723"/>
  <c r="H723"/>
  <c r="G723"/>
  <c r="L722"/>
  <c r="L721" s="1"/>
  <c r="K721"/>
  <c r="J721"/>
  <c r="I721"/>
  <c r="H721"/>
  <c r="G721"/>
  <c r="L720"/>
  <c r="L719" s="1"/>
  <c r="K719"/>
  <c r="J719"/>
  <c r="I719"/>
  <c r="H719"/>
  <c r="G719"/>
  <c r="L718"/>
  <c r="L717" s="1"/>
  <c r="K717"/>
  <c r="J717"/>
  <c r="I717"/>
  <c r="H717"/>
  <c r="G717"/>
  <c r="L716"/>
  <c r="L715"/>
  <c r="K715"/>
  <c r="J715"/>
  <c r="I715"/>
  <c r="H715"/>
  <c r="G715"/>
  <c r="L714"/>
  <c r="L713" s="1"/>
  <c r="K713"/>
  <c r="J713"/>
  <c r="I713"/>
  <c r="H713"/>
  <c r="G713"/>
  <c r="L712"/>
  <c r="L711" s="1"/>
  <c r="K711"/>
  <c r="J711"/>
  <c r="I711"/>
  <c r="H711"/>
  <c r="G711"/>
  <c r="L710"/>
  <c r="L709" s="1"/>
  <c r="K709"/>
  <c r="K708" s="1"/>
  <c r="K700" s="1"/>
  <c r="J709"/>
  <c r="I709"/>
  <c r="H709"/>
  <c r="H708" s="1"/>
  <c r="G709"/>
  <c r="G708" s="1"/>
  <c r="L707"/>
  <c r="G707"/>
  <c r="L706"/>
  <c r="L705"/>
  <c r="G705"/>
  <c r="G701" s="1"/>
  <c r="L704"/>
  <c r="L703"/>
  <c r="L702"/>
  <c r="L701" s="1"/>
  <c r="K701"/>
  <c r="J701"/>
  <c r="I701"/>
  <c r="H701"/>
  <c r="H700" s="1"/>
  <c r="L698"/>
  <c r="L697"/>
  <c r="K697"/>
  <c r="J697"/>
  <c r="I697"/>
  <c r="H697"/>
  <c r="G697"/>
  <c r="L696"/>
  <c r="L695" s="1"/>
  <c r="K695"/>
  <c r="J695"/>
  <c r="I695"/>
  <c r="H695"/>
  <c r="G695"/>
  <c r="L694"/>
  <c r="L693" s="1"/>
  <c r="K693"/>
  <c r="J693"/>
  <c r="I693"/>
  <c r="H693"/>
  <c r="G693"/>
  <c r="L692"/>
  <c r="L691" s="1"/>
  <c r="K691"/>
  <c r="J691"/>
  <c r="I691"/>
  <c r="H691"/>
  <c r="G691"/>
  <c r="L690"/>
  <c r="L689" s="1"/>
  <c r="K689"/>
  <c r="J689"/>
  <c r="I689"/>
  <c r="H689"/>
  <c r="G689"/>
  <c r="L688"/>
  <c r="L687" s="1"/>
  <c r="K687"/>
  <c r="J687"/>
  <c r="I687"/>
  <c r="H687"/>
  <c r="G687"/>
  <c r="L686"/>
  <c r="L685"/>
  <c r="I684"/>
  <c r="L684" s="1"/>
  <c r="H684"/>
  <c r="H680" s="1"/>
  <c r="G684"/>
  <c r="I683"/>
  <c r="I680" s="1"/>
  <c r="L682"/>
  <c r="L681"/>
  <c r="K680"/>
  <c r="J680"/>
  <c r="G680"/>
  <c r="L679"/>
  <c r="L678"/>
  <c r="I677"/>
  <c r="L677" s="1"/>
  <c r="L673" s="1"/>
  <c r="L676"/>
  <c r="L675"/>
  <c r="L674"/>
  <c r="K673"/>
  <c r="J673"/>
  <c r="H673"/>
  <c r="G673"/>
  <c r="L672"/>
  <c r="L671" s="1"/>
  <c r="G672"/>
  <c r="K671"/>
  <c r="J671"/>
  <c r="I671"/>
  <c r="H671"/>
  <c r="G671"/>
  <c r="L670"/>
  <c r="L669" s="1"/>
  <c r="K669"/>
  <c r="K668" s="1"/>
  <c r="J669"/>
  <c r="J668" s="1"/>
  <c r="I669"/>
  <c r="H669"/>
  <c r="G669"/>
  <c r="G668" s="1"/>
  <c r="L666"/>
  <c r="L665" s="1"/>
  <c r="K665"/>
  <c r="J665"/>
  <c r="I665"/>
  <c r="H665"/>
  <c r="G665"/>
  <c r="L664"/>
  <c r="L663"/>
  <c r="L662" s="1"/>
  <c r="K662"/>
  <c r="J662"/>
  <c r="I662"/>
  <c r="H662"/>
  <c r="G662"/>
  <c r="L661"/>
  <c r="L660"/>
  <c r="L659" s="1"/>
  <c r="K659"/>
  <c r="J659"/>
  <c r="I659"/>
  <c r="H659"/>
  <c r="G659"/>
  <c r="L658"/>
  <c r="L657" s="1"/>
  <c r="K657"/>
  <c r="J657"/>
  <c r="I657"/>
  <c r="H657"/>
  <c r="G657"/>
  <c r="L656"/>
  <c r="L655"/>
  <c r="K655"/>
  <c r="J655"/>
  <c r="I655"/>
  <c r="H655"/>
  <c r="G655"/>
  <c r="L654"/>
  <c r="L653"/>
  <c r="K653"/>
  <c r="J653"/>
  <c r="I653"/>
  <c r="H653"/>
  <c r="G653"/>
  <c r="L652"/>
  <c r="L651" s="1"/>
  <c r="K651"/>
  <c r="J651"/>
  <c r="I651"/>
  <c r="H651"/>
  <c r="G651"/>
  <c r="L650"/>
  <c r="L649" s="1"/>
  <c r="K649"/>
  <c r="J649"/>
  <c r="I649"/>
  <c r="H649"/>
  <c r="G649"/>
  <c r="L648"/>
  <c r="L647" s="1"/>
  <c r="K647"/>
  <c r="K646" s="1"/>
  <c r="J647"/>
  <c r="I647"/>
  <c r="H647"/>
  <c r="H646" s="1"/>
  <c r="G647"/>
  <c r="G646" s="1"/>
  <c r="J646"/>
  <c r="L645"/>
  <c r="L644" s="1"/>
  <c r="K644"/>
  <c r="J644"/>
  <c r="I644"/>
  <c r="H644"/>
  <c r="G644"/>
  <c r="L643"/>
  <c r="L642" s="1"/>
  <c r="K642"/>
  <c r="J642"/>
  <c r="I642"/>
  <c r="H642"/>
  <c r="G642"/>
  <c r="L641"/>
  <c r="L640" s="1"/>
  <c r="K640"/>
  <c r="J640"/>
  <c r="I640"/>
  <c r="H640"/>
  <c r="G640"/>
  <c r="L639"/>
  <c r="L638" s="1"/>
  <c r="K638"/>
  <c r="J638"/>
  <c r="I638"/>
  <c r="H638"/>
  <c r="G638"/>
  <c r="L637"/>
  <c r="L636" s="1"/>
  <c r="K636"/>
  <c r="J636"/>
  <c r="I636"/>
  <c r="I635" s="1"/>
  <c r="H636"/>
  <c r="H635" s="1"/>
  <c r="G636"/>
  <c r="K635"/>
  <c r="G635"/>
  <c r="L634"/>
  <c r="L633" s="1"/>
  <c r="K633"/>
  <c r="J633"/>
  <c r="I633"/>
  <c r="H633"/>
  <c r="G633"/>
  <c r="L632"/>
  <c r="L631" s="1"/>
  <c r="K631"/>
  <c r="J631"/>
  <c r="I631"/>
  <c r="H631"/>
  <c r="G631"/>
  <c r="L630"/>
  <c r="L629" s="1"/>
  <c r="K629"/>
  <c r="J629"/>
  <c r="I629"/>
  <c r="H629"/>
  <c r="G629"/>
  <c r="L628"/>
  <c r="L627" s="1"/>
  <c r="K627"/>
  <c r="J627"/>
  <c r="I627"/>
  <c r="H627"/>
  <c r="G627"/>
  <c r="L626"/>
  <c r="L625" s="1"/>
  <c r="K625"/>
  <c r="J625"/>
  <c r="I625"/>
  <c r="H625"/>
  <c r="G625"/>
  <c r="L624"/>
  <c r="L623" s="1"/>
  <c r="K623"/>
  <c r="J623"/>
  <c r="I623"/>
  <c r="H623"/>
  <c r="G623"/>
  <c r="L622"/>
  <c r="L621" s="1"/>
  <c r="K621"/>
  <c r="J621"/>
  <c r="I621"/>
  <c r="H621"/>
  <c r="G621"/>
  <c r="L620"/>
  <c r="L619"/>
  <c r="K619"/>
  <c r="K616" s="1"/>
  <c r="J619"/>
  <c r="I619"/>
  <c r="H619"/>
  <c r="G619"/>
  <c r="G616" s="1"/>
  <c r="G615" s="1"/>
  <c r="L618"/>
  <c r="L617" s="1"/>
  <c r="K617"/>
  <c r="J617"/>
  <c r="J616" s="1"/>
  <c r="I617"/>
  <c r="I616" s="1"/>
  <c r="H617"/>
  <c r="G617"/>
  <c r="H616"/>
  <c r="H615" s="1"/>
  <c r="L614"/>
  <c r="L613" s="1"/>
  <c r="K613"/>
  <c r="J613"/>
  <c r="I613"/>
  <c r="H613"/>
  <c r="G613"/>
  <c r="L612"/>
  <c r="L611"/>
  <c r="K611"/>
  <c r="J611"/>
  <c r="I611"/>
  <c r="H611"/>
  <c r="G611"/>
  <c r="L610"/>
  <c r="L609" s="1"/>
  <c r="K609"/>
  <c r="J609"/>
  <c r="I609"/>
  <c r="H609"/>
  <c r="G609"/>
  <c r="L608"/>
  <c r="L607" s="1"/>
  <c r="K607"/>
  <c r="J607"/>
  <c r="I607"/>
  <c r="H607"/>
  <c r="G607"/>
  <c r="L606"/>
  <c r="L605" s="1"/>
  <c r="K605"/>
  <c r="J605"/>
  <c r="I605"/>
  <c r="H605"/>
  <c r="G605"/>
  <c r="L604"/>
  <c r="L603" s="1"/>
  <c r="K603"/>
  <c r="J603"/>
  <c r="I603"/>
  <c r="H603"/>
  <c r="G603"/>
  <c r="L602"/>
  <c r="L601"/>
  <c r="K601"/>
  <c r="J601"/>
  <c r="I601"/>
  <c r="H601"/>
  <c r="G601"/>
  <c r="L600"/>
  <c r="L599" s="1"/>
  <c r="K599"/>
  <c r="J599"/>
  <c r="I599"/>
  <c r="H599"/>
  <c r="G599"/>
  <c r="L598"/>
  <c r="L597" s="1"/>
  <c r="K597"/>
  <c r="J597"/>
  <c r="I597"/>
  <c r="H597"/>
  <c r="G597"/>
  <c r="L596"/>
  <c r="L595"/>
  <c r="K595"/>
  <c r="J595"/>
  <c r="I595"/>
  <c r="H595"/>
  <c r="G595"/>
  <c r="L594"/>
  <c r="L593" s="1"/>
  <c r="K593"/>
  <c r="J593"/>
  <c r="I593"/>
  <c r="H593"/>
  <c r="G593"/>
  <c r="L592"/>
  <c r="L591" s="1"/>
  <c r="K591"/>
  <c r="J591"/>
  <c r="I591"/>
  <c r="H591"/>
  <c r="G591"/>
  <c r="L590"/>
  <c r="L589" s="1"/>
  <c r="K589"/>
  <c r="J589"/>
  <c r="I589"/>
  <c r="H589"/>
  <c r="G589"/>
  <c r="L588"/>
  <c r="K587"/>
  <c r="J587"/>
  <c r="I587"/>
  <c r="H587"/>
  <c r="L587" s="1"/>
  <c r="G587"/>
  <c r="L586"/>
  <c r="L585"/>
  <c r="K585"/>
  <c r="J585"/>
  <c r="I585"/>
  <c r="H585"/>
  <c r="G585"/>
  <c r="L584"/>
  <c r="L583" s="1"/>
  <c r="K583"/>
  <c r="J583"/>
  <c r="I583"/>
  <c r="H583"/>
  <c r="G583"/>
  <c r="L582"/>
  <c r="L581" s="1"/>
  <c r="K581"/>
  <c r="J581"/>
  <c r="I581"/>
  <c r="H581"/>
  <c r="G581"/>
  <c r="L580"/>
  <c r="L579" s="1"/>
  <c r="K579"/>
  <c r="J579"/>
  <c r="I579"/>
  <c r="H579"/>
  <c r="G579"/>
  <c r="L578"/>
  <c r="L577" s="1"/>
  <c r="K577"/>
  <c r="J577"/>
  <c r="I577"/>
  <c r="H577"/>
  <c r="G577"/>
  <c r="L576"/>
  <c r="L575" s="1"/>
  <c r="K575"/>
  <c r="J575"/>
  <c r="I575"/>
  <c r="H575"/>
  <c r="G575"/>
  <c r="L574"/>
  <c r="L573" s="1"/>
  <c r="K573"/>
  <c r="J573"/>
  <c r="I573"/>
  <c r="H573"/>
  <c r="G573"/>
  <c r="L572"/>
  <c r="L571"/>
  <c r="K571"/>
  <c r="J571"/>
  <c r="I571"/>
  <c r="H571"/>
  <c r="G571"/>
  <c r="L570"/>
  <c r="L569"/>
  <c r="K569"/>
  <c r="J569"/>
  <c r="I569"/>
  <c r="H569"/>
  <c r="G569"/>
  <c r="L568"/>
  <c r="L567" s="1"/>
  <c r="K567"/>
  <c r="J567"/>
  <c r="I567"/>
  <c r="H567"/>
  <c r="G567"/>
  <c r="L566"/>
  <c r="L565" s="1"/>
  <c r="K565"/>
  <c r="J565"/>
  <c r="I565"/>
  <c r="H565"/>
  <c r="G565"/>
  <c r="L564"/>
  <c r="L563" s="1"/>
  <c r="K563"/>
  <c r="J563"/>
  <c r="I563"/>
  <c r="H563"/>
  <c r="G563"/>
  <c r="L562"/>
  <c r="L561" s="1"/>
  <c r="K561"/>
  <c r="J561"/>
  <c r="I561"/>
  <c r="H561"/>
  <c r="G561"/>
  <c r="L560"/>
  <c r="L559" s="1"/>
  <c r="K559"/>
  <c r="J559"/>
  <c r="I559"/>
  <c r="H559"/>
  <c r="G559"/>
  <c r="L558"/>
  <c r="L557" s="1"/>
  <c r="K557"/>
  <c r="J557"/>
  <c r="I557"/>
  <c r="H557"/>
  <c r="G557"/>
  <c r="L556"/>
  <c r="L555"/>
  <c r="K555"/>
  <c r="J555"/>
  <c r="I555"/>
  <c r="H555"/>
  <c r="G555"/>
  <c r="L554"/>
  <c r="L553"/>
  <c r="K553"/>
  <c r="J553"/>
  <c r="I553"/>
  <c r="H553"/>
  <c r="G553"/>
  <c r="L552"/>
  <c r="L551" s="1"/>
  <c r="K551"/>
  <c r="J551"/>
  <c r="I551"/>
  <c r="H551"/>
  <c r="G551"/>
  <c r="L550"/>
  <c r="L549" s="1"/>
  <c r="K549"/>
  <c r="J549"/>
  <c r="I549"/>
  <c r="H549"/>
  <c r="G549"/>
  <c r="L548"/>
  <c r="L547"/>
  <c r="K547"/>
  <c r="J547"/>
  <c r="I547"/>
  <c r="H547"/>
  <c r="H546" s="1"/>
  <c r="H545" s="1"/>
  <c r="G547"/>
  <c r="J546"/>
  <c r="J545" s="1"/>
  <c r="L544"/>
  <c r="L543"/>
  <c r="L542"/>
  <c r="K542"/>
  <c r="J542"/>
  <c r="I542"/>
  <c r="H542"/>
  <c r="G542"/>
  <c r="L541"/>
  <c r="J541"/>
  <c r="L540"/>
  <c r="K540"/>
  <c r="J540"/>
  <c r="I540"/>
  <c r="H540"/>
  <c r="H534" s="1"/>
  <c r="G540"/>
  <c r="L539"/>
  <c r="L538" s="1"/>
  <c r="K538"/>
  <c r="J538"/>
  <c r="I538"/>
  <c r="H538"/>
  <c r="G538"/>
  <c r="L537"/>
  <c r="L535" s="1"/>
  <c r="L534" s="1"/>
  <c r="L536"/>
  <c r="K535"/>
  <c r="J535"/>
  <c r="I535"/>
  <c r="H535"/>
  <c r="G535"/>
  <c r="G534" s="1"/>
  <c r="I534"/>
  <c r="L532"/>
  <c r="L531" s="1"/>
  <c r="K531"/>
  <c r="J531"/>
  <c r="I531"/>
  <c r="H531"/>
  <c r="G531"/>
  <c r="L530"/>
  <c r="L529"/>
  <c r="K529"/>
  <c r="J529"/>
  <c r="I529"/>
  <c r="H529"/>
  <c r="G529"/>
  <c r="L528"/>
  <c r="J528"/>
  <c r="J527"/>
  <c r="L527" s="1"/>
  <c r="K526"/>
  <c r="I526"/>
  <c r="H526"/>
  <c r="G526"/>
  <c r="L525"/>
  <c r="L524"/>
  <c r="L523" s="1"/>
  <c r="K523"/>
  <c r="J523"/>
  <c r="I523"/>
  <c r="H523"/>
  <c r="G523"/>
  <c r="L522"/>
  <c r="L521"/>
  <c r="K520"/>
  <c r="K387" s="1"/>
  <c r="J520"/>
  <c r="I520"/>
  <c r="H520"/>
  <c r="G520"/>
  <c r="L519"/>
  <c r="L518"/>
  <c r="L517"/>
  <c r="L516"/>
  <c r="I515"/>
  <c r="L515" s="1"/>
  <c r="L514"/>
  <c r="K513"/>
  <c r="J513"/>
  <c r="H513"/>
  <c r="G513"/>
  <c r="L512"/>
  <c r="I512"/>
  <c r="I511"/>
  <c r="L511" s="1"/>
  <c r="L510" s="1"/>
  <c r="K510"/>
  <c r="J510"/>
  <c r="I510"/>
  <c r="H510"/>
  <c r="G510"/>
  <c r="L509"/>
  <c r="I508"/>
  <c r="I507" s="1"/>
  <c r="L507" s="1"/>
  <c r="H507"/>
  <c r="G507"/>
  <c r="L506"/>
  <c r="L505"/>
  <c r="I504"/>
  <c r="I503" s="1"/>
  <c r="H503"/>
  <c r="H502" s="1"/>
  <c r="G503"/>
  <c r="K502"/>
  <c r="J502"/>
  <c r="L501"/>
  <c r="L500"/>
  <c r="L499"/>
  <c r="L498"/>
  <c r="L497"/>
  <c r="K495"/>
  <c r="J495"/>
  <c r="I495"/>
  <c r="H495"/>
  <c r="G495"/>
  <c r="L494"/>
  <c r="I493"/>
  <c r="H493"/>
  <c r="L493" s="1"/>
  <c r="G493"/>
  <c r="L492"/>
  <c r="I491"/>
  <c r="H491"/>
  <c r="L491" s="1"/>
  <c r="G491"/>
  <c r="G490" s="1"/>
  <c r="K490"/>
  <c r="J490"/>
  <c r="I490"/>
  <c r="L489"/>
  <c r="I488"/>
  <c r="H488"/>
  <c r="L488" s="1"/>
  <c r="G488"/>
  <c r="L487"/>
  <c r="I486"/>
  <c r="H486"/>
  <c r="L486" s="1"/>
  <c r="G486"/>
  <c r="G485" s="1"/>
  <c r="K485"/>
  <c r="J485"/>
  <c r="I485"/>
  <c r="L484"/>
  <c r="L483"/>
  <c r="L482" s="1"/>
  <c r="K482"/>
  <c r="J482"/>
  <c r="I482"/>
  <c r="H482"/>
  <c r="G482"/>
  <c r="L481"/>
  <c r="L480" s="1"/>
  <c r="K480"/>
  <c r="J480"/>
  <c r="I480"/>
  <c r="H480"/>
  <c r="G480"/>
  <c r="L479"/>
  <c r="L478"/>
  <c r="K478"/>
  <c r="J478"/>
  <c r="I478"/>
  <c r="H478"/>
  <c r="G478"/>
  <c r="L477"/>
  <c r="L476" s="1"/>
  <c r="K476"/>
  <c r="J476"/>
  <c r="I476"/>
  <c r="H476"/>
  <c r="G476"/>
  <c r="L475"/>
  <c r="L474" s="1"/>
  <c r="K474"/>
  <c r="J474"/>
  <c r="I474"/>
  <c r="H474"/>
  <c r="G474"/>
  <c r="L473"/>
  <c r="L472" s="1"/>
  <c r="K472"/>
  <c r="J472"/>
  <c r="I472"/>
  <c r="H472"/>
  <c r="G472"/>
  <c r="L471"/>
  <c r="L470"/>
  <c r="K470"/>
  <c r="J470"/>
  <c r="I470"/>
  <c r="H470"/>
  <c r="G470"/>
  <c r="L469"/>
  <c r="L468" s="1"/>
  <c r="K468"/>
  <c r="J468"/>
  <c r="I468"/>
  <c r="H468"/>
  <c r="G468"/>
  <c r="L467"/>
  <c r="L466" s="1"/>
  <c r="K466"/>
  <c r="J466"/>
  <c r="I466"/>
  <c r="H466"/>
  <c r="G466"/>
  <c r="L465"/>
  <c r="L464" s="1"/>
  <c r="K464"/>
  <c r="J464"/>
  <c r="I464"/>
  <c r="H464"/>
  <c r="G464"/>
  <c r="L463"/>
  <c r="L462"/>
  <c r="K462"/>
  <c r="J462"/>
  <c r="I462"/>
  <c r="H462"/>
  <c r="G462"/>
  <c r="L461"/>
  <c r="L460" s="1"/>
  <c r="K460"/>
  <c r="J460"/>
  <c r="I460"/>
  <c r="H460"/>
  <c r="G460"/>
  <c r="L459"/>
  <c r="L458" s="1"/>
  <c r="K458"/>
  <c r="J458"/>
  <c r="I458"/>
  <c r="H458"/>
  <c r="G458"/>
  <c r="I457"/>
  <c r="L457" s="1"/>
  <c r="L455" s="1"/>
  <c r="L456"/>
  <c r="K455"/>
  <c r="J455"/>
  <c r="H455"/>
  <c r="G455"/>
  <c r="L454"/>
  <c r="L453" s="1"/>
  <c r="K453"/>
  <c r="J453"/>
  <c r="I453"/>
  <c r="H453"/>
  <c r="G453"/>
  <c r="L452"/>
  <c r="L451" s="1"/>
  <c r="K451"/>
  <c r="J451"/>
  <c r="I451"/>
  <c r="H451"/>
  <c r="G451"/>
  <c r="L450"/>
  <c r="L449"/>
  <c r="K449"/>
  <c r="J449"/>
  <c r="I449"/>
  <c r="H449"/>
  <c r="G449"/>
  <c r="L448"/>
  <c r="H447"/>
  <c r="L447" s="1"/>
  <c r="L446"/>
  <c r="L445"/>
  <c r="H445"/>
  <c r="K444"/>
  <c r="J444"/>
  <c r="I444"/>
  <c r="H444"/>
  <c r="G444"/>
  <c r="L443"/>
  <c r="H443"/>
  <c r="H442"/>
  <c r="L442" s="1"/>
  <c r="L441"/>
  <c r="L440"/>
  <c r="I439"/>
  <c r="L439" s="1"/>
  <c r="H439"/>
  <c r="L438"/>
  <c r="L437"/>
  <c r="L436"/>
  <c r="K435"/>
  <c r="J435"/>
  <c r="I435"/>
  <c r="G435"/>
  <c r="G434"/>
  <c r="L434" s="1"/>
  <c r="L432" s="1"/>
  <c r="L433"/>
  <c r="G433"/>
  <c r="K432"/>
  <c r="J432"/>
  <c r="I432"/>
  <c r="H432"/>
  <c r="G432"/>
  <c r="G431" s="1"/>
  <c r="J431"/>
  <c r="L430"/>
  <c r="L429"/>
  <c r="K429"/>
  <c r="J429"/>
  <c r="I429"/>
  <c r="H429"/>
  <c r="G429"/>
  <c r="I428"/>
  <c r="L428" s="1"/>
  <c r="L427"/>
  <c r="L426"/>
  <c r="H426"/>
  <c r="L425"/>
  <c r="L424"/>
  <c r="I424"/>
  <c r="H424"/>
  <c r="G424"/>
  <c r="L423"/>
  <c r="I423"/>
  <c r="I421" s="1"/>
  <c r="L422"/>
  <c r="K421"/>
  <c r="J421"/>
  <c r="H421"/>
  <c r="G421"/>
  <c r="L420"/>
  <c r="L418" s="1"/>
  <c r="L419"/>
  <c r="K418"/>
  <c r="J418"/>
  <c r="I418"/>
  <c r="H418"/>
  <c r="G418"/>
  <c r="L417"/>
  <c r="L416" s="1"/>
  <c r="K416"/>
  <c r="J416"/>
  <c r="I416"/>
  <c r="H416"/>
  <c r="G416"/>
  <c r="L415"/>
  <c r="K415"/>
  <c r="J415"/>
  <c r="H415"/>
  <c r="H413" s="1"/>
  <c r="L414"/>
  <c r="L413" s="1"/>
  <c r="J414"/>
  <c r="K413"/>
  <c r="J413"/>
  <c r="I413"/>
  <c r="G413"/>
  <c r="L412"/>
  <c r="G412"/>
  <c r="L411"/>
  <c r="L410"/>
  <c r="L409"/>
  <c r="K409"/>
  <c r="J409"/>
  <c r="I409"/>
  <c r="H409"/>
  <c r="G409"/>
  <c r="L408"/>
  <c r="L407" s="1"/>
  <c r="K407"/>
  <c r="J407"/>
  <c r="I407"/>
  <c r="H407"/>
  <c r="G407"/>
  <c r="L406"/>
  <c r="L405" s="1"/>
  <c r="K405"/>
  <c r="J405"/>
  <c r="I405"/>
  <c r="H405"/>
  <c r="G405"/>
  <c r="L404"/>
  <c r="L403" s="1"/>
  <c r="K403"/>
  <c r="J403"/>
  <c r="I403"/>
  <c r="H403"/>
  <c r="G403"/>
  <c r="L402"/>
  <c r="L401"/>
  <c r="K401"/>
  <c r="J401"/>
  <c r="I401"/>
  <c r="H401"/>
  <c r="G401"/>
  <c r="L400"/>
  <c r="L399" s="1"/>
  <c r="K399"/>
  <c r="J399"/>
  <c r="I399"/>
  <c r="H399"/>
  <c r="G399"/>
  <c r="L398"/>
  <c r="L397" s="1"/>
  <c r="K397"/>
  <c r="J397"/>
  <c r="I397"/>
  <c r="H397"/>
  <c r="G397"/>
  <c r="L396"/>
  <c r="L395" s="1"/>
  <c r="K395"/>
  <c r="J395"/>
  <c r="I395"/>
  <c r="H395"/>
  <c r="G395"/>
  <c r="L394"/>
  <c r="L393"/>
  <c r="K393"/>
  <c r="J393"/>
  <c r="I393"/>
  <c r="H393"/>
  <c r="G393"/>
  <c r="L392"/>
  <c r="L391" s="1"/>
  <c r="K391"/>
  <c r="J391"/>
  <c r="I391"/>
  <c r="H391"/>
  <c r="G391"/>
  <c r="L390"/>
  <c r="L389" s="1"/>
  <c r="K389"/>
  <c r="J389"/>
  <c r="I389"/>
  <c r="H389"/>
  <c r="G389"/>
  <c r="L386"/>
  <c r="L385"/>
  <c r="K384"/>
  <c r="J384"/>
  <c r="I384"/>
  <c r="H384"/>
  <c r="G384"/>
  <c r="L383"/>
  <c r="L382"/>
  <c r="K381"/>
  <c r="K345" s="1"/>
  <c r="J381"/>
  <c r="I381"/>
  <c r="H381"/>
  <c r="G381"/>
  <c r="L380"/>
  <c r="L379"/>
  <c r="L378" s="1"/>
  <c r="K378"/>
  <c r="J378"/>
  <c r="I378"/>
  <c r="H378"/>
  <c r="G378"/>
  <c r="L377"/>
  <c r="I377"/>
  <c r="I375" s="1"/>
  <c r="I376"/>
  <c r="L376" s="1"/>
  <c r="K375"/>
  <c r="J375"/>
  <c r="H375"/>
  <c r="G375"/>
  <c r="I374"/>
  <c r="L374" s="1"/>
  <c r="L373"/>
  <c r="L372"/>
  <c r="H371"/>
  <c r="L371" s="1"/>
  <c r="L370"/>
  <c r="K370"/>
  <c r="I370"/>
  <c r="L369"/>
  <c r="L368"/>
  <c r="K368"/>
  <c r="I368"/>
  <c r="L367"/>
  <c r="K366"/>
  <c r="J366"/>
  <c r="I366"/>
  <c r="H366"/>
  <c r="G366"/>
  <c r="L365"/>
  <c r="L364" s="1"/>
  <c r="K364"/>
  <c r="J364"/>
  <c r="I364"/>
  <c r="H364"/>
  <c r="G364"/>
  <c r="L363"/>
  <c r="L362" s="1"/>
  <c r="K362"/>
  <c r="J362"/>
  <c r="I362"/>
  <c r="H362"/>
  <c r="G362"/>
  <c r="L361"/>
  <c r="L360" s="1"/>
  <c r="K360"/>
  <c r="J360"/>
  <c r="I360"/>
  <c r="H360"/>
  <c r="G360"/>
  <c r="J359"/>
  <c r="L359" s="1"/>
  <c r="L358"/>
  <c r="L357" s="1"/>
  <c r="K357"/>
  <c r="J357"/>
  <c r="I357"/>
  <c r="H357"/>
  <c r="G357"/>
  <c r="L356"/>
  <c r="L355"/>
  <c r="K354"/>
  <c r="J354"/>
  <c r="I354"/>
  <c r="H354"/>
  <c r="G354"/>
  <c r="L353"/>
  <c r="L352" s="1"/>
  <c r="K352"/>
  <c r="J352"/>
  <c r="I352"/>
  <c r="H352"/>
  <c r="G352"/>
  <c r="L351"/>
  <c r="L350"/>
  <c r="K350"/>
  <c r="J350"/>
  <c r="I350"/>
  <c r="H350"/>
  <c r="H347" s="1"/>
  <c r="G350"/>
  <c r="L349"/>
  <c r="L348" s="1"/>
  <c r="K348"/>
  <c r="K347" s="1"/>
  <c r="J348"/>
  <c r="J347" s="1"/>
  <c r="I348"/>
  <c r="H348"/>
  <c r="G348"/>
  <c r="G347" s="1"/>
  <c r="I347"/>
  <c r="L346"/>
  <c r="L343"/>
  <c r="L342" s="1"/>
  <c r="K342"/>
  <c r="J342"/>
  <c r="I342"/>
  <c r="H342"/>
  <c r="G342"/>
  <c r="L341"/>
  <c r="L340" s="1"/>
  <c r="L339" s="1"/>
  <c r="L338" s="1"/>
  <c r="L337" s="1"/>
  <c r="K340"/>
  <c r="J340"/>
  <c r="I340"/>
  <c r="H340"/>
  <c r="H339" s="1"/>
  <c r="H338" s="1"/>
  <c r="H337" s="1"/>
  <c r="G340"/>
  <c r="J339"/>
  <c r="J338" s="1"/>
  <c r="J337" s="1"/>
  <c r="L336"/>
  <c r="L335" s="1"/>
  <c r="L334" s="1"/>
  <c r="K335"/>
  <c r="K334" s="1"/>
  <c r="J335"/>
  <c r="I335"/>
  <c r="I334" s="1"/>
  <c r="H335"/>
  <c r="H334" s="1"/>
  <c r="G335"/>
  <c r="J334"/>
  <c r="G334"/>
  <c r="L333"/>
  <c r="L332" s="1"/>
  <c r="K332"/>
  <c r="J332"/>
  <c r="I332"/>
  <c r="H332"/>
  <c r="G332"/>
  <c r="L331"/>
  <c r="J329"/>
  <c r="L329" s="1"/>
  <c r="L328" s="1"/>
  <c r="K328"/>
  <c r="I328"/>
  <c r="H328"/>
  <c r="G328"/>
  <c r="L327"/>
  <c r="L326" s="1"/>
  <c r="K326"/>
  <c r="J326"/>
  <c r="I326"/>
  <c r="H326"/>
  <c r="G326"/>
  <c r="L325"/>
  <c r="L324" s="1"/>
  <c r="K324"/>
  <c r="J324"/>
  <c r="I324"/>
  <c r="H324"/>
  <c r="G324"/>
  <c r="L323"/>
  <c r="L322" s="1"/>
  <c r="K322"/>
  <c r="J322"/>
  <c r="I322"/>
  <c r="H322"/>
  <c r="G322"/>
  <c r="L321"/>
  <c r="L320" s="1"/>
  <c r="K320"/>
  <c r="J320"/>
  <c r="I320"/>
  <c r="H320"/>
  <c r="G320"/>
  <c r="L319"/>
  <c r="L318" s="1"/>
  <c r="K318"/>
  <c r="J318"/>
  <c r="I318"/>
  <c r="H318"/>
  <c r="G318"/>
  <c r="L317"/>
  <c r="L316"/>
  <c r="K316"/>
  <c r="J316"/>
  <c r="I316"/>
  <c r="H316"/>
  <c r="G316"/>
  <c r="L315"/>
  <c r="L314" s="1"/>
  <c r="K314"/>
  <c r="J314"/>
  <c r="I314"/>
  <c r="H314"/>
  <c r="G314"/>
  <c r="L313"/>
  <c r="L312" s="1"/>
  <c r="K312"/>
  <c r="J312"/>
  <c r="I312"/>
  <c r="H312"/>
  <c r="G312"/>
  <c r="L311"/>
  <c r="L310" s="1"/>
  <c r="K310"/>
  <c r="J310"/>
  <c r="I310"/>
  <c r="H310"/>
  <c r="G310"/>
  <c r="L309"/>
  <c r="L308"/>
  <c r="K308"/>
  <c r="J308"/>
  <c r="I308"/>
  <c r="H308"/>
  <c r="G308"/>
  <c r="L307"/>
  <c r="L306" s="1"/>
  <c r="K306"/>
  <c r="J306"/>
  <c r="I306"/>
  <c r="H306"/>
  <c r="G306"/>
  <c r="L305"/>
  <c r="L304" s="1"/>
  <c r="K304"/>
  <c r="J304"/>
  <c r="I304"/>
  <c r="H304"/>
  <c r="G304"/>
  <c r="L303"/>
  <c r="L302" s="1"/>
  <c r="K302"/>
  <c r="J302"/>
  <c r="I302"/>
  <c r="H302"/>
  <c r="G302"/>
  <c r="L301"/>
  <c r="L300"/>
  <c r="K300"/>
  <c r="J300"/>
  <c r="I300"/>
  <c r="H300"/>
  <c r="H286" s="1"/>
  <c r="H285" s="1"/>
  <c r="G300"/>
  <c r="L299"/>
  <c r="L298" s="1"/>
  <c r="K298"/>
  <c r="J298"/>
  <c r="I298"/>
  <c r="H298"/>
  <c r="G298"/>
  <c r="L297"/>
  <c r="L296"/>
  <c r="K295"/>
  <c r="J295"/>
  <c r="I295"/>
  <c r="H295"/>
  <c r="G295"/>
  <c r="L294"/>
  <c r="L293" s="1"/>
  <c r="K293"/>
  <c r="J293"/>
  <c r="I293"/>
  <c r="H293"/>
  <c r="G293"/>
  <c r="L292"/>
  <c r="L291"/>
  <c r="K291"/>
  <c r="J291"/>
  <c r="I291"/>
  <c r="H291"/>
  <c r="G291"/>
  <c r="L290"/>
  <c r="L289" s="1"/>
  <c r="K289"/>
  <c r="J289"/>
  <c r="I289"/>
  <c r="H289"/>
  <c r="G289"/>
  <c r="L288"/>
  <c r="L287" s="1"/>
  <c r="K287"/>
  <c r="J287"/>
  <c r="I287"/>
  <c r="H287"/>
  <c r="G287"/>
  <c r="L284"/>
  <c r="L283" s="1"/>
  <c r="K283"/>
  <c r="J283"/>
  <c r="I283"/>
  <c r="H283"/>
  <c r="G283"/>
  <c r="L282"/>
  <c r="L281" s="1"/>
  <c r="K281"/>
  <c r="J281"/>
  <c r="I281"/>
  <c r="I278" s="1"/>
  <c r="H281"/>
  <c r="G281"/>
  <c r="L280"/>
  <c r="L279" s="1"/>
  <c r="K279"/>
  <c r="K278" s="1"/>
  <c r="J279"/>
  <c r="I279"/>
  <c r="H279"/>
  <c r="G279"/>
  <c r="G278" s="1"/>
  <c r="L277"/>
  <c r="L276" s="1"/>
  <c r="K276"/>
  <c r="J276"/>
  <c r="I276"/>
  <c r="H276"/>
  <c r="G276"/>
  <c r="L275"/>
  <c r="L274" s="1"/>
  <c r="K274"/>
  <c r="J274"/>
  <c r="I274"/>
  <c r="H274"/>
  <c r="G274"/>
  <c r="L273"/>
  <c r="L272" s="1"/>
  <c r="K272"/>
  <c r="J272"/>
  <c r="I272"/>
  <c r="H272"/>
  <c r="G272"/>
  <c r="L271"/>
  <c r="L270" s="1"/>
  <c r="K270"/>
  <c r="J270"/>
  <c r="I270"/>
  <c r="H270"/>
  <c r="G270"/>
  <c r="L269"/>
  <c r="L268" s="1"/>
  <c r="K268"/>
  <c r="J268"/>
  <c r="I268"/>
  <c r="H268"/>
  <c r="G268"/>
  <c r="L267"/>
  <c r="L266" s="1"/>
  <c r="K266"/>
  <c r="K265" s="1"/>
  <c r="J266"/>
  <c r="I266"/>
  <c r="I265" s="1"/>
  <c r="H266"/>
  <c r="G266"/>
  <c r="G265" s="1"/>
  <c r="L264"/>
  <c r="L263"/>
  <c r="L262"/>
  <c r="I262"/>
  <c r="H262"/>
  <c r="L261"/>
  <c r="I261"/>
  <c r="H261"/>
  <c r="L260"/>
  <c r="L259"/>
  <c r="K258"/>
  <c r="J258"/>
  <c r="I258"/>
  <c r="H258"/>
  <c r="G258"/>
  <c r="L253"/>
  <c r="L252"/>
  <c r="K252"/>
  <c r="J252"/>
  <c r="I252"/>
  <c r="H252"/>
  <c r="G252"/>
  <c r="L251"/>
  <c r="L250" s="1"/>
  <c r="K250"/>
  <c r="J250"/>
  <c r="I250"/>
  <c r="H250"/>
  <c r="G250"/>
  <c r="L249"/>
  <c r="L248" s="1"/>
  <c r="K248"/>
  <c r="J248"/>
  <c r="I248"/>
  <c r="H248"/>
  <c r="G248"/>
  <c r="L247"/>
  <c r="L246" s="1"/>
  <c r="K246"/>
  <c r="J246"/>
  <c r="I246"/>
  <c r="H246"/>
  <c r="G246"/>
  <c r="L245"/>
  <c r="L244" s="1"/>
  <c r="K244"/>
  <c r="J244"/>
  <c r="I244"/>
  <c r="H244"/>
  <c r="G244"/>
  <c r="L243"/>
  <c r="L242" s="1"/>
  <c r="K242"/>
  <c r="J242"/>
  <c r="I242"/>
  <c r="H242"/>
  <c r="G242"/>
  <c r="L241"/>
  <c r="L240" s="1"/>
  <c r="K240"/>
  <c r="J240"/>
  <c r="I240"/>
  <c r="H240"/>
  <c r="G240"/>
  <c r="L239"/>
  <c r="L238" s="1"/>
  <c r="K238"/>
  <c r="J238"/>
  <c r="I238"/>
  <c r="H238"/>
  <c r="G238"/>
  <c r="L237"/>
  <c r="L236" s="1"/>
  <c r="K236"/>
  <c r="J236"/>
  <c r="I236"/>
  <c r="H236"/>
  <c r="G236"/>
  <c r="L235"/>
  <c r="L234" s="1"/>
  <c r="K234"/>
  <c r="J234"/>
  <c r="I234"/>
  <c r="H234"/>
  <c r="G234"/>
  <c r="L233"/>
  <c r="L232" s="1"/>
  <c r="K232"/>
  <c r="J232"/>
  <c r="I232"/>
  <c r="H232"/>
  <c r="G232"/>
  <c r="L231"/>
  <c r="L230" s="1"/>
  <c r="H231"/>
  <c r="K230"/>
  <c r="J230"/>
  <c r="I230"/>
  <c r="H230"/>
  <c r="G230"/>
  <c r="L229"/>
  <c r="L228" s="1"/>
  <c r="K228"/>
  <c r="J228"/>
  <c r="I228"/>
  <c r="H228"/>
  <c r="G228"/>
  <c r="L227"/>
  <c r="L226" s="1"/>
  <c r="K226"/>
  <c r="J226"/>
  <c r="I226"/>
  <c r="H226"/>
  <c r="G226"/>
  <c r="L225"/>
  <c r="L224" s="1"/>
  <c r="K224"/>
  <c r="J224"/>
  <c r="I224"/>
  <c r="H224"/>
  <c r="G224"/>
  <c r="L223"/>
  <c r="L222" s="1"/>
  <c r="K222"/>
  <c r="J222"/>
  <c r="I222"/>
  <c r="H222"/>
  <c r="G222"/>
  <c r="L221"/>
  <c r="L220"/>
  <c r="K219"/>
  <c r="J219"/>
  <c r="I219"/>
  <c r="H219"/>
  <c r="G219"/>
  <c r="L218"/>
  <c r="H218"/>
  <c r="K217"/>
  <c r="K216" s="1"/>
  <c r="K215" s="1"/>
  <c r="H217"/>
  <c r="L217" s="1"/>
  <c r="J216"/>
  <c r="I216"/>
  <c r="I215" s="1"/>
  <c r="G216"/>
  <c r="G215" s="1"/>
  <c r="L214"/>
  <c r="L213" s="1"/>
  <c r="K213"/>
  <c r="K212" s="1"/>
  <c r="J213"/>
  <c r="J212" s="1"/>
  <c r="I213"/>
  <c r="I212" s="1"/>
  <c r="H213"/>
  <c r="H212" s="1"/>
  <c r="G213"/>
  <c r="G212"/>
  <c r="L210"/>
  <c r="L209" s="1"/>
  <c r="K209"/>
  <c r="J209"/>
  <c r="I209"/>
  <c r="H209"/>
  <c r="G209"/>
  <c r="L208"/>
  <c r="L207" s="1"/>
  <c r="L206" s="1"/>
  <c r="K207"/>
  <c r="K206" s="1"/>
  <c r="J207"/>
  <c r="I207"/>
  <c r="H207"/>
  <c r="H206" s="1"/>
  <c r="G207"/>
  <c r="G206" s="1"/>
  <c r="J206"/>
  <c r="I206"/>
  <c r="L205"/>
  <c r="L204" s="1"/>
  <c r="K204"/>
  <c r="J204"/>
  <c r="I204"/>
  <c r="H204"/>
  <c r="G204"/>
  <c r="L203"/>
  <c r="L202" s="1"/>
  <c r="K202"/>
  <c r="J202"/>
  <c r="I202"/>
  <c r="H202"/>
  <c r="G202"/>
  <c r="L201"/>
  <c r="L200" s="1"/>
  <c r="K200"/>
  <c r="J200"/>
  <c r="I200"/>
  <c r="H200"/>
  <c r="G200"/>
  <c r="L199"/>
  <c r="L198" s="1"/>
  <c r="K198"/>
  <c r="J198"/>
  <c r="I198"/>
  <c r="H198"/>
  <c r="G198"/>
  <c r="L197"/>
  <c r="L196" s="1"/>
  <c r="K196"/>
  <c r="J196"/>
  <c r="I196"/>
  <c r="H196"/>
  <c r="G196"/>
  <c r="L195"/>
  <c r="L194" s="1"/>
  <c r="K194"/>
  <c r="J194"/>
  <c r="I194"/>
  <c r="H194"/>
  <c r="G194"/>
  <c r="L193"/>
  <c r="L192" s="1"/>
  <c r="K192"/>
  <c r="J192"/>
  <c r="I192"/>
  <c r="H192"/>
  <c r="G192"/>
  <c r="L191"/>
  <c r="L190" s="1"/>
  <c r="K190"/>
  <c r="J190"/>
  <c r="I190"/>
  <c r="H190"/>
  <c r="G190"/>
  <c r="L189"/>
  <c r="L188" s="1"/>
  <c r="K188"/>
  <c r="J188"/>
  <c r="I188"/>
  <c r="H188"/>
  <c r="G188"/>
  <c r="L184"/>
  <c r="L183"/>
  <c r="L182"/>
  <c r="L181" s="1"/>
  <c r="K181"/>
  <c r="J181"/>
  <c r="I181"/>
  <c r="H181"/>
  <c r="G181"/>
  <c r="L180"/>
  <c r="L179"/>
  <c r="L178"/>
  <c r="L177"/>
  <c r="L176"/>
  <c r="L175"/>
  <c r="K174"/>
  <c r="J174"/>
  <c r="I174"/>
  <c r="H174"/>
  <c r="G174"/>
  <c r="L173"/>
  <c r="L172"/>
  <c r="K171"/>
  <c r="J171"/>
  <c r="I171"/>
  <c r="H171"/>
  <c r="G171"/>
  <c r="L170"/>
  <c r="L169" s="1"/>
  <c r="K169"/>
  <c r="J169"/>
  <c r="I169"/>
  <c r="H169"/>
  <c r="G169"/>
  <c r="L168"/>
  <c r="L167" s="1"/>
  <c r="K167"/>
  <c r="J167"/>
  <c r="I167"/>
  <c r="H167"/>
  <c r="G167"/>
  <c r="L166"/>
  <c r="L165" s="1"/>
  <c r="K165"/>
  <c r="J165"/>
  <c r="I165"/>
  <c r="H165"/>
  <c r="G165"/>
  <c r="L164"/>
  <c r="L163" s="1"/>
  <c r="K163"/>
  <c r="J163"/>
  <c r="I163"/>
  <c r="H163"/>
  <c r="G163"/>
  <c r="L162"/>
  <c r="L161" s="1"/>
  <c r="K161"/>
  <c r="J161"/>
  <c r="I161"/>
  <c r="H161"/>
  <c r="G161"/>
  <c r="L160"/>
  <c r="L159" s="1"/>
  <c r="K159"/>
  <c r="J159"/>
  <c r="I159"/>
  <c r="H159"/>
  <c r="G159"/>
  <c r="L158"/>
  <c r="L157" s="1"/>
  <c r="K157"/>
  <c r="J157"/>
  <c r="I157"/>
  <c r="H157"/>
  <c r="G157"/>
  <c r="L156"/>
  <c r="L155" s="1"/>
  <c r="K155"/>
  <c r="J155"/>
  <c r="I155"/>
  <c r="H155"/>
  <c r="G155"/>
  <c r="L154"/>
  <c r="L153" s="1"/>
  <c r="K153"/>
  <c r="J153"/>
  <c r="I153"/>
  <c r="H153"/>
  <c r="G153"/>
  <c r="L152"/>
  <c r="L151" s="1"/>
  <c r="K151"/>
  <c r="J151"/>
  <c r="I151"/>
  <c r="H151"/>
  <c r="G151"/>
  <c r="L150"/>
  <c r="L149" s="1"/>
  <c r="K149"/>
  <c r="J149"/>
  <c r="I149"/>
  <c r="H149"/>
  <c r="G149"/>
  <c r="L148"/>
  <c r="L147" s="1"/>
  <c r="K147"/>
  <c r="J147"/>
  <c r="I147"/>
  <c r="H147"/>
  <c r="G147"/>
  <c r="L146"/>
  <c r="L145" s="1"/>
  <c r="K145"/>
  <c r="J145"/>
  <c r="I145"/>
  <c r="H145"/>
  <c r="G145"/>
  <c r="L144"/>
  <c r="L143" s="1"/>
  <c r="K143"/>
  <c r="J143"/>
  <c r="I143"/>
  <c r="H143"/>
  <c r="G143"/>
  <c r="L142"/>
  <c r="L141" s="1"/>
  <c r="K141"/>
  <c r="K140" s="1"/>
  <c r="J141"/>
  <c r="I141"/>
  <c r="I140" s="1"/>
  <c r="H141"/>
  <c r="H140" s="1"/>
  <c r="G141"/>
  <c r="G140" s="1"/>
  <c r="L138"/>
  <c r="G137"/>
  <c r="L137" s="1"/>
  <c r="L136"/>
  <c r="L135"/>
  <c r="L134"/>
  <c r="L133"/>
  <c r="K132"/>
  <c r="J132"/>
  <c r="I132"/>
  <c r="H132"/>
  <c r="G132"/>
  <c r="L129"/>
  <c r="I128"/>
  <c r="H128"/>
  <c r="G128"/>
  <c r="L127"/>
  <c r="I126"/>
  <c r="L126" s="1"/>
  <c r="G126"/>
  <c r="G123" s="1"/>
  <c r="G122" s="1"/>
  <c r="L125"/>
  <c r="G124"/>
  <c r="L124" s="1"/>
  <c r="K123"/>
  <c r="K122" s="1"/>
  <c r="J123"/>
  <c r="J122" s="1"/>
  <c r="H123"/>
  <c r="H122"/>
  <c r="L121"/>
  <c r="L120" s="1"/>
  <c r="L119" s="1"/>
  <c r="L105" s="1"/>
  <c r="K120"/>
  <c r="K119" s="1"/>
  <c r="K105" s="1"/>
  <c r="J120"/>
  <c r="I120"/>
  <c r="H120"/>
  <c r="H119" s="1"/>
  <c r="H105" s="1"/>
  <c r="H853" s="1"/>
  <c r="G120"/>
  <c r="G119" s="1"/>
  <c r="J119"/>
  <c r="J105" s="1"/>
  <c r="J853" s="1"/>
  <c r="I119"/>
  <c r="I105" s="1"/>
  <c r="I853" s="1"/>
  <c r="L118"/>
  <c r="L117" s="1"/>
  <c r="K117"/>
  <c r="J117"/>
  <c r="I117"/>
  <c r="H117"/>
  <c r="G117"/>
  <c r="L116"/>
  <c r="L115" s="1"/>
  <c r="K115"/>
  <c r="J115"/>
  <c r="I115"/>
  <c r="H115"/>
  <c r="G115"/>
  <c r="L114"/>
  <c r="L113" s="1"/>
  <c r="K113"/>
  <c r="J113"/>
  <c r="J108" s="1"/>
  <c r="J107" s="1"/>
  <c r="I113"/>
  <c r="H113"/>
  <c r="G113"/>
  <c r="L112"/>
  <c r="L111" s="1"/>
  <c r="K111"/>
  <c r="J111"/>
  <c r="I111"/>
  <c r="H111"/>
  <c r="G111"/>
  <c r="L110"/>
  <c r="L109" s="1"/>
  <c r="K109"/>
  <c r="J109"/>
  <c r="I109"/>
  <c r="H109"/>
  <c r="G109"/>
  <c r="L104"/>
  <c r="L103" s="1"/>
  <c r="K103"/>
  <c r="J103"/>
  <c r="I103"/>
  <c r="H103"/>
  <c r="G103"/>
  <c r="L102"/>
  <c r="L101" s="1"/>
  <c r="L100" s="1"/>
  <c r="K101"/>
  <c r="J101"/>
  <c r="I101"/>
  <c r="H101"/>
  <c r="G101"/>
  <c r="L99"/>
  <c r="L98" s="1"/>
  <c r="K98"/>
  <c r="J98"/>
  <c r="I98"/>
  <c r="H98"/>
  <c r="G98"/>
  <c r="L97"/>
  <c r="L96" s="1"/>
  <c r="K96"/>
  <c r="J96"/>
  <c r="I96"/>
  <c r="H96"/>
  <c r="G96"/>
  <c r="L95"/>
  <c r="L94" s="1"/>
  <c r="K94"/>
  <c r="J94"/>
  <c r="I94"/>
  <c r="H94"/>
  <c r="G94"/>
  <c r="L93"/>
  <c r="L92" s="1"/>
  <c r="K92"/>
  <c r="J92"/>
  <c r="I92"/>
  <c r="H92"/>
  <c r="G92"/>
  <c r="L91"/>
  <c r="L90" s="1"/>
  <c r="K90"/>
  <c r="J90"/>
  <c r="I90"/>
  <c r="H90"/>
  <c r="G90"/>
  <c r="H89"/>
  <c r="H88" s="1"/>
  <c r="K88"/>
  <c r="J88"/>
  <c r="I88"/>
  <c r="G88"/>
  <c r="L87"/>
  <c r="L86"/>
  <c r="L85"/>
  <c r="L84"/>
  <c r="J83"/>
  <c r="I83"/>
  <c r="H83"/>
  <c r="G83"/>
  <c r="L82"/>
  <c r="L80" s="1"/>
  <c r="L81"/>
  <c r="K80"/>
  <c r="J80"/>
  <c r="I80"/>
  <c r="H80"/>
  <c r="G80"/>
  <c r="L79"/>
  <c r="I79"/>
  <c r="L78"/>
  <c r="I78"/>
  <c r="L77"/>
  <c r="L76"/>
  <c r="K75"/>
  <c r="J75"/>
  <c r="I75"/>
  <c r="H75"/>
  <c r="G75"/>
  <c r="L74"/>
  <c r="H74"/>
  <c r="L73"/>
  <c r="H73"/>
  <c r="K72"/>
  <c r="J72"/>
  <c r="I72"/>
  <c r="H72"/>
  <c r="G72"/>
  <c r="L71"/>
  <c r="J70"/>
  <c r="L70" s="1"/>
  <c r="K69"/>
  <c r="I69"/>
  <c r="H69"/>
  <c r="G69"/>
  <c r="L68"/>
  <c r="L67"/>
  <c r="L66" s="1"/>
  <c r="L65" s="1"/>
  <c r="K66"/>
  <c r="K65" s="1"/>
  <c r="J66"/>
  <c r="I66"/>
  <c r="H66"/>
  <c r="H65" s="1"/>
  <c r="G66"/>
  <c r="G65" s="1"/>
  <c r="J65"/>
  <c r="I65"/>
  <c r="H64"/>
  <c r="L64" s="1"/>
  <c r="H63"/>
  <c r="H62" s="1"/>
  <c r="K62"/>
  <c r="J62"/>
  <c r="I62"/>
  <c r="I59" s="1"/>
  <c r="G62"/>
  <c r="L61"/>
  <c r="L60" s="1"/>
  <c r="K60"/>
  <c r="K59" s="1"/>
  <c r="J60"/>
  <c r="J59" s="1"/>
  <c r="I60"/>
  <c r="H60"/>
  <c r="G60"/>
  <c r="G59" s="1"/>
  <c r="L57"/>
  <c r="I57"/>
  <c r="L56"/>
  <c r="K55"/>
  <c r="K54" s="1"/>
  <c r="J55"/>
  <c r="I55"/>
  <c r="H55"/>
  <c r="H54" s="1"/>
  <c r="G55"/>
  <c r="G54" s="1"/>
  <c r="J54"/>
  <c r="I54"/>
  <c r="J52"/>
  <c r="H52"/>
  <c r="L52" s="1"/>
  <c r="L51" s="1"/>
  <c r="L50" s="1"/>
  <c r="K51"/>
  <c r="K50" s="1"/>
  <c r="J51"/>
  <c r="J50" s="1"/>
  <c r="I51"/>
  <c r="I50" s="1"/>
  <c r="H51"/>
  <c r="H50" s="1"/>
  <c r="G51"/>
  <c r="G50"/>
  <c r="L49"/>
  <c r="I48"/>
  <c r="I47" s="1"/>
  <c r="H48"/>
  <c r="H47" s="1"/>
  <c r="G48"/>
  <c r="G47" s="1"/>
  <c r="K47"/>
  <c r="J47"/>
  <c r="L46"/>
  <c r="L45"/>
  <c r="K44"/>
  <c r="J44"/>
  <c r="I44"/>
  <c r="H44"/>
  <c r="G44"/>
  <c r="L43"/>
  <c r="L42"/>
  <c r="L41" s="1"/>
  <c r="K42"/>
  <c r="J42"/>
  <c r="I42"/>
  <c r="H42"/>
  <c r="G42"/>
  <c r="L40"/>
  <c r="L39" s="1"/>
  <c r="L38" s="1"/>
  <c r="K39"/>
  <c r="K38" s="1"/>
  <c r="J39"/>
  <c r="J38" s="1"/>
  <c r="I39"/>
  <c r="I38" s="1"/>
  <c r="H39"/>
  <c r="H38" s="1"/>
  <c r="G39"/>
  <c r="G38" s="1"/>
  <c r="L37"/>
  <c r="L36"/>
  <c r="L35"/>
  <c r="L34"/>
  <c r="L33"/>
  <c r="L32"/>
  <c r="K31"/>
  <c r="J31"/>
  <c r="I31"/>
  <c r="H31"/>
  <c r="G31"/>
  <c r="L30"/>
  <c r="L29" s="1"/>
  <c r="L28" s="1"/>
  <c r="K29"/>
  <c r="J29"/>
  <c r="I29"/>
  <c r="H29"/>
  <c r="G29"/>
  <c r="L27"/>
  <c r="L26"/>
  <c r="L25" s="1"/>
  <c r="L24" s="1"/>
  <c r="K25"/>
  <c r="K24" s="1"/>
  <c r="J25"/>
  <c r="I25"/>
  <c r="I24" s="1"/>
  <c r="H25"/>
  <c r="H24" s="1"/>
  <c r="G25"/>
  <c r="G24" s="1"/>
  <c r="J24"/>
  <c r="L23"/>
  <c r="L22" s="1"/>
  <c r="K22"/>
  <c r="J22"/>
  <c r="I22"/>
  <c r="H22"/>
  <c r="G22"/>
  <c r="I87" i="2"/>
  <c r="K869" i="1"/>
  <c r="L169" i="4" l="1"/>
  <c r="L384" i="3"/>
  <c r="K344"/>
  <c r="K853" s="1"/>
  <c r="K387" i="5"/>
  <c r="J774"/>
  <c r="G387"/>
  <c r="K533"/>
  <c r="K344" s="1"/>
  <c r="H533"/>
  <c r="K256"/>
  <c r="K130" s="1"/>
  <c r="G533"/>
  <c r="I387"/>
  <c r="J387"/>
  <c r="J130"/>
  <c r="G344"/>
  <c r="G256"/>
  <c r="G130" s="1"/>
  <c r="L105"/>
  <c r="L53"/>
  <c r="L20" s="1"/>
  <c r="I533"/>
  <c r="H387"/>
  <c r="H344" s="1"/>
  <c r="J533"/>
  <c r="L615"/>
  <c r="L533" s="1"/>
  <c r="H130"/>
  <c r="I130"/>
  <c r="L836"/>
  <c r="I832"/>
  <c r="H58"/>
  <c r="H53" s="1"/>
  <c r="H20" s="1"/>
  <c r="L431"/>
  <c r="L387" s="1"/>
  <c r="L344" s="1"/>
  <c r="L265"/>
  <c r="L257" s="1"/>
  <c r="L256" s="1"/>
  <c r="L130" s="1"/>
  <c r="L216" i="3"/>
  <c r="L171"/>
  <c r="L55"/>
  <c r="L54" s="1"/>
  <c r="J18" i="4"/>
  <c r="L797"/>
  <c r="G104"/>
  <c r="G105"/>
  <c r="I105"/>
  <c r="I104"/>
  <c r="L754"/>
  <c r="L760"/>
  <c r="J211"/>
  <c r="J328"/>
  <c r="G345"/>
  <c r="G343" s="1"/>
  <c r="K345"/>
  <c r="K343" s="1"/>
  <c r="L352"/>
  <c r="J355"/>
  <c r="L382"/>
  <c r="I419"/>
  <c r="J644"/>
  <c r="L751"/>
  <c r="G121"/>
  <c r="G120" s="1"/>
  <c r="G103" s="1"/>
  <c r="L42"/>
  <c r="L39" s="1"/>
  <c r="L46"/>
  <c r="L45" s="1"/>
  <c r="L62"/>
  <c r="L60" s="1"/>
  <c r="L57" s="1"/>
  <c r="L56" s="1"/>
  <c r="I73"/>
  <c r="L78"/>
  <c r="I103"/>
  <c r="G129"/>
  <c r="G138"/>
  <c r="K138"/>
  <c r="L217"/>
  <c r="I263"/>
  <c r="H276"/>
  <c r="I276"/>
  <c r="J284"/>
  <c r="J283" s="1"/>
  <c r="L364"/>
  <c r="I433"/>
  <c r="L453"/>
  <c r="L510"/>
  <c r="L508" s="1"/>
  <c r="I532"/>
  <c r="J614"/>
  <c r="J613" s="1"/>
  <c r="G633"/>
  <c r="G613" s="1"/>
  <c r="G531" s="1"/>
  <c r="L671"/>
  <c r="L675"/>
  <c r="L678"/>
  <c r="L682"/>
  <c r="L773"/>
  <c r="L803"/>
  <c r="L50"/>
  <c r="L49" s="1"/>
  <c r="L48" s="1"/>
  <c r="J57"/>
  <c r="L81"/>
  <c r="L187"/>
  <c r="L186" s="1"/>
  <c r="G263"/>
  <c r="G255" s="1"/>
  <c r="G644"/>
  <c r="K644"/>
  <c r="I666"/>
  <c r="I665" s="1"/>
  <c r="G669"/>
  <c r="J842"/>
  <c r="L328"/>
  <c r="L23"/>
  <c r="L22" s="1"/>
  <c r="L19" s="1"/>
  <c r="L29"/>
  <c r="L26" s="1"/>
  <c r="I45"/>
  <c r="I18" s="1"/>
  <c r="H57"/>
  <c r="J429"/>
  <c r="I613"/>
  <c r="K633"/>
  <c r="K727"/>
  <c r="L790"/>
  <c r="L807"/>
  <c r="L832"/>
  <c r="L831" s="1"/>
  <c r="H98"/>
  <c r="J106"/>
  <c r="L124"/>
  <c r="I138"/>
  <c r="L179"/>
  <c r="G187"/>
  <c r="G186" s="1"/>
  <c r="K187"/>
  <c r="K186" s="1"/>
  <c r="G215"/>
  <c r="G211" s="1"/>
  <c r="L276"/>
  <c r="J276"/>
  <c r="K276"/>
  <c r="K255" s="1"/>
  <c r="I284"/>
  <c r="I283" s="1"/>
  <c r="H284"/>
  <c r="H283" s="1"/>
  <c r="G337"/>
  <c r="G336" s="1"/>
  <c r="G335" s="1"/>
  <c r="G328" s="1"/>
  <c r="K337"/>
  <c r="K336" s="1"/>
  <c r="K335" s="1"/>
  <c r="I345"/>
  <c r="I343" s="1"/>
  <c r="L376"/>
  <c r="L433"/>
  <c r="H483"/>
  <c r="H488"/>
  <c r="H532"/>
  <c r="K613"/>
  <c r="H614"/>
  <c r="H613" s="1"/>
  <c r="J666"/>
  <c r="J665" s="1"/>
  <c r="G666"/>
  <c r="G665" s="1"/>
  <c r="K666"/>
  <c r="K665" s="1"/>
  <c r="I802"/>
  <c r="L812"/>
  <c r="G842"/>
  <c r="G834" s="1"/>
  <c r="K842"/>
  <c r="L64"/>
  <c r="L63" s="1"/>
  <c r="L121"/>
  <c r="L120" s="1"/>
  <c r="L130"/>
  <c r="L129" s="1"/>
  <c r="G137"/>
  <c r="K137"/>
  <c r="L172"/>
  <c r="H187"/>
  <c r="H186" s="1"/>
  <c r="I187"/>
  <c r="I186" s="1"/>
  <c r="H215"/>
  <c r="H211" s="1"/>
  <c r="I215"/>
  <c r="I211" s="1"/>
  <c r="H337"/>
  <c r="H336" s="1"/>
  <c r="H335" s="1"/>
  <c r="H328" s="1"/>
  <c r="I337"/>
  <c r="I336" s="1"/>
  <c r="I335" s="1"/>
  <c r="I328" s="1"/>
  <c r="J345"/>
  <c r="J343" s="1"/>
  <c r="H345"/>
  <c r="H343" s="1"/>
  <c r="I386"/>
  <c r="G429"/>
  <c r="K429"/>
  <c r="L484"/>
  <c r="L489"/>
  <c r="L493"/>
  <c r="L505"/>
  <c r="L511"/>
  <c r="K544"/>
  <c r="K543" s="1"/>
  <c r="L660"/>
  <c r="G706"/>
  <c r="K706"/>
  <c r="J698"/>
  <c r="J697" s="1"/>
  <c r="L785"/>
  <c r="L827"/>
  <c r="L826" s="1"/>
  <c r="K834"/>
  <c r="H842"/>
  <c r="H834" s="1"/>
  <c r="I842"/>
  <c r="L98"/>
  <c r="J98"/>
  <c r="H106"/>
  <c r="H104" s="1"/>
  <c r="L284"/>
  <c r="L283" s="1"/>
  <c r="J386"/>
  <c r="G386"/>
  <c r="K386"/>
  <c r="L419"/>
  <c r="H386"/>
  <c r="L480"/>
  <c r="L486"/>
  <c r="L491"/>
  <c r="G500"/>
  <c r="L521"/>
  <c r="L544"/>
  <c r="L543" s="1"/>
  <c r="L585"/>
  <c r="L657"/>
  <c r="G802"/>
  <c r="K802"/>
  <c r="G817"/>
  <c r="G816" s="1"/>
  <c r="K817"/>
  <c r="K816" s="1"/>
  <c r="J834"/>
  <c r="J56"/>
  <c r="H56"/>
  <c r="L138"/>
  <c r="L137" s="1"/>
  <c r="I137"/>
  <c r="J104"/>
  <c r="J103" s="1"/>
  <c r="J105"/>
  <c r="L216"/>
  <c r="I56"/>
  <c r="L70"/>
  <c r="K104"/>
  <c r="K103" s="1"/>
  <c r="K105"/>
  <c r="H105"/>
  <c r="L106"/>
  <c r="L212"/>
  <c r="I255"/>
  <c r="I254" s="1"/>
  <c r="I128" s="1"/>
  <c r="I53"/>
  <c r="I52" s="1"/>
  <c r="H70"/>
  <c r="H18" s="1"/>
  <c r="H851" s="1"/>
  <c r="H121"/>
  <c r="H120" s="1"/>
  <c r="L231"/>
  <c r="L230" s="1"/>
  <c r="L259"/>
  <c r="L256" s="1"/>
  <c r="L345"/>
  <c r="L343" s="1"/>
  <c r="L386"/>
  <c r="H263"/>
  <c r="J263"/>
  <c r="J255" s="1"/>
  <c r="K328"/>
  <c r="I500"/>
  <c r="L501"/>
  <c r="L500" s="1"/>
  <c r="L524"/>
  <c r="L76"/>
  <c r="L73" s="1"/>
  <c r="K216"/>
  <c r="K215" s="1"/>
  <c r="K211" s="1"/>
  <c r="G284"/>
  <c r="G283" s="1"/>
  <c r="G254" s="1"/>
  <c r="G128" s="1"/>
  <c r="K284"/>
  <c r="K283" s="1"/>
  <c r="L327"/>
  <c r="L326" s="1"/>
  <c r="J326"/>
  <c r="G56"/>
  <c r="K56"/>
  <c r="L430"/>
  <c r="H433"/>
  <c r="H429" s="1"/>
  <c r="L443"/>
  <c r="L442" s="1"/>
  <c r="I453"/>
  <c r="I429" s="1"/>
  <c r="I511"/>
  <c r="I531"/>
  <c r="L644"/>
  <c r="I698"/>
  <c r="I697" s="1"/>
  <c r="L706"/>
  <c r="K698"/>
  <c r="K697" s="1"/>
  <c r="L802"/>
  <c r="L817"/>
  <c r="L816" s="1"/>
  <c r="L830"/>
  <c r="L772"/>
  <c r="L502"/>
  <c r="L506"/>
  <c r="J524"/>
  <c r="H544"/>
  <c r="H543" s="1"/>
  <c r="H531" s="1"/>
  <c r="L633"/>
  <c r="L666"/>
  <c r="L665" s="1"/>
  <c r="G698"/>
  <c r="G697" s="1"/>
  <c r="L842"/>
  <c r="L834" s="1"/>
  <c r="K532"/>
  <c r="K531" s="1"/>
  <c r="L539"/>
  <c r="L538" s="1"/>
  <c r="L532" s="1"/>
  <c r="J538"/>
  <c r="J532" s="1"/>
  <c r="J531" s="1"/>
  <c r="L614"/>
  <c r="H830"/>
  <c r="L703"/>
  <c r="L699" s="1"/>
  <c r="L731"/>
  <c r="L732"/>
  <c r="J781"/>
  <c r="J783"/>
  <c r="J830"/>
  <c r="J851" s="1"/>
  <c r="I835"/>
  <c r="I834" s="1"/>
  <c r="H678"/>
  <c r="H666" s="1"/>
  <c r="H665" s="1"/>
  <c r="H826"/>
  <c r="H817" s="1"/>
  <c r="H816" s="1"/>
  <c r="G830"/>
  <c r="G851" s="1"/>
  <c r="K830"/>
  <c r="K851" s="1"/>
  <c r="I831"/>
  <c r="L31" i="3"/>
  <c r="L44"/>
  <c r="H59"/>
  <c r="L69"/>
  <c r="L132"/>
  <c r="L131" s="1"/>
  <c r="L219"/>
  <c r="L258"/>
  <c r="H278"/>
  <c r="J286"/>
  <c r="J285" s="1"/>
  <c r="L295"/>
  <c r="H388"/>
  <c r="L444"/>
  <c r="L616"/>
  <c r="J635"/>
  <c r="L787"/>
  <c r="I819"/>
  <c r="I818" s="1"/>
  <c r="L834"/>
  <c r="L833" s="1"/>
  <c r="G108"/>
  <c r="K108"/>
  <c r="G187"/>
  <c r="G186" s="1"/>
  <c r="G185" s="1"/>
  <c r="K187"/>
  <c r="K186" s="1"/>
  <c r="K185" s="1"/>
  <c r="I257"/>
  <c r="I388"/>
  <c r="L485"/>
  <c r="L490"/>
  <c r="I646"/>
  <c r="I615" s="1"/>
  <c r="G819"/>
  <c r="G818" s="1"/>
  <c r="L75"/>
  <c r="H108"/>
  <c r="J140"/>
  <c r="J187"/>
  <c r="J186" s="1"/>
  <c r="J185" s="1"/>
  <c r="J215"/>
  <c r="J265"/>
  <c r="G339"/>
  <c r="G338" s="1"/>
  <c r="G337" s="1"/>
  <c r="K339"/>
  <c r="K338" s="1"/>
  <c r="K337" s="1"/>
  <c r="L354"/>
  <c r="L347" s="1"/>
  <c r="L381"/>
  <c r="L345" s="1"/>
  <c r="J388"/>
  <c r="K431"/>
  <c r="L495"/>
  <c r="G502"/>
  <c r="L513"/>
  <c r="L520"/>
  <c r="L387" s="1"/>
  <c r="J534"/>
  <c r="G546"/>
  <c r="G545" s="1"/>
  <c r="K546"/>
  <c r="K545" s="1"/>
  <c r="J615"/>
  <c r="H668"/>
  <c r="G700"/>
  <c r="J708"/>
  <c r="J700" s="1"/>
  <c r="L792"/>
  <c r="L809"/>
  <c r="L48"/>
  <c r="L47" s="1"/>
  <c r="L72"/>
  <c r="L83"/>
  <c r="I108"/>
  <c r="L128"/>
  <c r="L123" s="1"/>
  <c r="L122" s="1"/>
  <c r="L174"/>
  <c r="L139" s="1"/>
  <c r="L215"/>
  <c r="G257"/>
  <c r="K257"/>
  <c r="H265"/>
  <c r="J278"/>
  <c r="I286"/>
  <c r="I285" s="1"/>
  <c r="G286"/>
  <c r="G285" s="1"/>
  <c r="K286"/>
  <c r="K285" s="1"/>
  <c r="I339"/>
  <c r="I338" s="1"/>
  <c r="I337" s="1"/>
  <c r="L366"/>
  <c r="L375"/>
  <c r="G388"/>
  <c r="K388"/>
  <c r="L526"/>
  <c r="I546"/>
  <c r="I545" s="1"/>
  <c r="I708"/>
  <c r="I700" s="1"/>
  <c r="L780"/>
  <c r="H58"/>
  <c r="G106"/>
  <c r="G107"/>
  <c r="G58"/>
  <c r="I58"/>
  <c r="K106"/>
  <c r="K107"/>
  <c r="H106"/>
  <c r="H107"/>
  <c r="L108"/>
  <c r="L140"/>
  <c r="J58"/>
  <c r="K58"/>
  <c r="I107"/>
  <c r="I106"/>
  <c r="L63"/>
  <c r="L62" s="1"/>
  <c r="L59" s="1"/>
  <c r="J69"/>
  <c r="L89"/>
  <c r="L88" s="1"/>
  <c r="I123"/>
  <c r="I122" s="1"/>
  <c r="H257"/>
  <c r="L278"/>
  <c r="L421"/>
  <c r="L388" s="1"/>
  <c r="I502"/>
  <c r="L503"/>
  <c r="L502" s="1"/>
  <c r="J106"/>
  <c r="H187"/>
  <c r="H186" s="1"/>
  <c r="H185" s="1"/>
  <c r="L187"/>
  <c r="L186" s="1"/>
  <c r="L185" s="1"/>
  <c r="L212"/>
  <c r="L265"/>
  <c r="J257"/>
  <c r="L286"/>
  <c r="L285" s="1"/>
  <c r="L435"/>
  <c r="L431" s="1"/>
  <c r="I187"/>
  <c r="I186" s="1"/>
  <c r="I185" s="1"/>
  <c r="H216"/>
  <c r="H215" s="1"/>
  <c r="H435"/>
  <c r="H431" s="1"/>
  <c r="I455"/>
  <c r="I431" s="1"/>
  <c r="H485"/>
  <c r="H490"/>
  <c r="I513"/>
  <c r="L635"/>
  <c r="L615" s="1"/>
  <c r="L832"/>
  <c r="K615"/>
  <c r="L646"/>
  <c r="J832"/>
  <c r="J328"/>
  <c r="L504"/>
  <c r="L508"/>
  <c r="J526"/>
  <c r="K534"/>
  <c r="L546"/>
  <c r="L545" s="1"/>
  <c r="L708"/>
  <c r="L729"/>
  <c r="L700" s="1"/>
  <c r="J783"/>
  <c r="J785"/>
  <c r="I673"/>
  <c r="I668" s="1"/>
  <c r="L683"/>
  <c r="L680" s="1"/>
  <c r="L668" s="1"/>
  <c r="L829"/>
  <c r="L828" s="1"/>
  <c r="L819" s="1"/>
  <c r="L818" s="1"/>
  <c r="G832"/>
  <c r="K832"/>
  <c r="I833"/>
  <c r="L344" l="1"/>
  <c r="L857" i="5"/>
  <c r="K857"/>
  <c r="K853"/>
  <c r="K19" s="1"/>
  <c r="I344"/>
  <c r="I853" s="1"/>
  <c r="I19" s="1"/>
  <c r="G857"/>
  <c r="H857"/>
  <c r="J344"/>
  <c r="J857" s="1"/>
  <c r="I857"/>
  <c r="H853"/>
  <c r="H19" s="1"/>
  <c r="G853"/>
  <c r="G19" s="1"/>
  <c r="L853"/>
  <c r="L130" i="3"/>
  <c r="L53"/>
  <c r="L20" s="1"/>
  <c r="J254" i="4"/>
  <c r="L18"/>
  <c r="L851" s="1"/>
  <c r="J772"/>
  <c r="L613"/>
  <c r="G17"/>
  <c r="K254"/>
  <c r="L488"/>
  <c r="L531"/>
  <c r="L263"/>
  <c r="L255" s="1"/>
  <c r="L254" s="1"/>
  <c r="L483"/>
  <c r="K128"/>
  <c r="K17" s="1"/>
  <c r="J128"/>
  <c r="L105"/>
  <c r="L104"/>
  <c r="L103" s="1"/>
  <c r="L215"/>
  <c r="L211" s="1"/>
  <c r="L728"/>
  <c r="L727" s="1"/>
  <c r="L698" s="1"/>
  <c r="L697" s="1"/>
  <c r="H103"/>
  <c r="I830"/>
  <c r="L429"/>
  <c r="H255"/>
  <c r="H254" s="1"/>
  <c r="H128" s="1"/>
  <c r="G19" i="3"/>
  <c r="K19"/>
  <c r="L257"/>
  <c r="H19"/>
  <c r="I19"/>
  <c r="I832"/>
  <c r="L58"/>
  <c r="L106"/>
  <c r="L107"/>
  <c r="J853" i="5" l="1"/>
  <c r="J19" s="1"/>
  <c r="L19"/>
  <c r="L853" i="3"/>
  <c r="L19" s="1"/>
  <c r="I851" i="4"/>
  <c r="I17" s="1"/>
  <c r="J17"/>
  <c r="L128"/>
  <c r="H17"/>
  <c r="J19" i="3"/>
  <c r="L17" i="4" l="1"/>
  <c r="F53" i="2" l="1"/>
  <c r="G53"/>
  <c r="H53"/>
  <c r="I53"/>
  <c r="E53"/>
  <c r="J54"/>
  <c r="J55"/>
  <c r="J30"/>
  <c r="E31"/>
  <c r="K21" i="1" l="1"/>
  <c r="K22"/>
  <c r="L22"/>
  <c r="G390"/>
  <c r="G670"/>
  <c r="H702"/>
  <c r="I702"/>
  <c r="J702"/>
  <c r="K702"/>
  <c r="L702"/>
  <c r="G710"/>
  <c r="G703"/>
  <c r="K219"/>
  <c r="H390"/>
  <c r="I390"/>
  <c r="J390"/>
  <c r="K390"/>
  <c r="L390"/>
  <c r="L432"/>
  <c r="L431" s="1"/>
  <c r="H431"/>
  <c r="I431"/>
  <c r="J431"/>
  <c r="K431"/>
  <c r="G431"/>
  <c r="H670"/>
  <c r="I670"/>
  <c r="J670"/>
  <c r="L694"/>
  <c r="L693" s="1"/>
  <c r="H693"/>
  <c r="I693"/>
  <c r="J693"/>
  <c r="K693"/>
  <c r="G693"/>
  <c r="G702"/>
  <c r="H710"/>
  <c r="I710"/>
  <c r="J710"/>
  <c r="K710"/>
  <c r="L730"/>
  <c r="L729" s="1"/>
  <c r="H729"/>
  <c r="I729"/>
  <c r="J729"/>
  <c r="K729"/>
  <c r="G729"/>
  <c r="K51"/>
  <c r="K75"/>
  <c r="K417"/>
  <c r="L412"/>
  <c r="H411"/>
  <c r="I411"/>
  <c r="J411"/>
  <c r="K411"/>
  <c r="G411"/>
  <c r="L524" l="1"/>
  <c r="L523"/>
  <c r="H522"/>
  <c r="I522"/>
  <c r="J522"/>
  <c r="K522"/>
  <c r="G522"/>
  <c r="H347"/>
  <c r="I347"/>
  <c r="J347"/>
  <c r="G347"/>
  <c r="L385"/>
  <c r="L384"/>
  <c r="H383"/>
  <c r="I383"/>
  <c r="J383"/>
  <c r="K383"/>
  <c r="G383"/>
  <c r="L388"/>
  <c r="L387"/>
  <c r="H386"/>
  <c r="I386"/>
  <c r="J386"/>
  <c r="K386"/>
  <c r="G386"/>
  <c r="L527"/>
  <c r="L526"/>
  <c r="H525"/>
  <c r="I525"/>
  <c r="J525"/>
  <c r="K525"/>
  <c r="G525"/>
  <c r="I107" i="2"/>
  <c r="J107" s="1"/>
  <c r="I106"/>
  <c r="J106" s="1"/>
  <c r="L522" i="1" l="1"/>
  <c r="L383"/>
  <c r="L386"/>
  <c r="L525"/>
  <c r="L440" l="1"/>
  <c r="K370" l="1"/>
  <c r="L763"/>
  <c r="L762" s="1"/>
  <c r="H762"/>
  <c r="I762"/>
  <c r="J762"/>
  <c r="K762"/>
  <c r="G762"/>
  <c r="G760"/>
  <c r="L754"/>
  <c r="K853"/>
  <c r="K851"/>
  <c r="K849"/>
  <c r="K847"/>
  <c r="K844"/>
  <c r="K843" s="1"/>
  <c r="K841"/>
  <c r="K839" s="1"/>
  <c r="K836"/>
  <c r="K835" s="1"/>
  <c r="K834" s="1"/>
  <c r="K832"/>
  <c r="K830"/>
  <c r="K828"/>
  <c r="K826"/>
  <c r="K824"/>
  <c r="K822"/>
  <c r="K816"/>
  <c r="K811"/>
  <c r="K807"/>
  <c r="K801"/>
  <c r="K799"/>
  <c r="K797"/>
  <c r="K794"/>
  <c r="K792"/>
  <c r="K789"/>
  <c r="K787"/>
  <c r="K785"/>
  <c r="K782"/>
  <c r="K777"/>
  <c r="K774"/>
  <c r="K773" s="1"/>
  <c r="K771"/>
  <c r="K769"/>
  <c r="K767"/>
  <c r="K765"/>
  <c r="K760"/>
  <c r="K755"/>
  <c r="K753"/>
  <c r="L753"/>
  <c r="K751"/>
  <c r="K749"/>
  <c r="K747"/>
  <c r="K745"/>
  <c r="K743"/>
  <c r="K741"/>
  <c r="K739"/>
  <c r="K732"/>
  <c r="K727"/>
  <c r="K725"/>
  <c r="K723"/>
  <c r="K721"/>
  <c r="K719"/>
  <c r="K717"/>
  <c r="K715"/>
  <c r="K713"/>
  <c r="K711"/>
  <c r="K703"/>
  <c r="K699"/>
  <c r="K697"/>
  <c r="K695"/>
  <c r="K691"/>
  <c r="K689"/>
  <c r="K682"/>
  <c r="K670" s="1"/>
  <c r="K675"/>
  <c r="K673"/>
  <c r="K671"/>
  <c r="K667"/>
  <c r="K664"/>
  <c r="K661"/>
  <c r="K659"/>
  <c r="K657"/>
  <c r="K655"/>
  <c r="K653"/>
  <c r="K651"/>
  <c r="K649"/>
  <c r="K646"/>
  <c r="K644"/>
  <c r="K642"/>
  <c r="K640"/>
  <c r="K638"/>
  <c r="K635"/>
  <c r="K633"/>
  <c r="K631"/>
  <c r="K629"/>
  <c r="K627"/>
  <c r="K625"/>
  <c r="K623"/>
  <c r="K621"/>
  <c r="K619"/>
  <c r="K615"/>
  <c r="K613"/>
  <c r="K611"/>
  <c r="K609"/>
  <c r="K607"/>
  <c r="K605"/>
  <c r="K603"/>
  <c r="K601"/>
  <c r="K599"/>
  <c r="K597"/>
  <c r="K595"/>
  <c r="K593"/>
  <c r="K591"/>
  <c r="K589"/>
  <c r="K587"/>
  <c r="K585"/>
  <c r="K583"/>
  <c r="K581"/>
  <c r="K579"/>
  <c r="K577"/>
  <c r="K575"/>
  <c r="K573"/>
  <c r="K571"/>
  <c r="K569"/>
  <c r="K567"/>
  <c r="K565"/>
  <c r="K563"/>
  <c r="K561"/>
  <c r="K559"/>
  <c r="K557"/>
  <c r="K555"/>
  <c r="K553"/>
  <c r="K551"/>
  <c r="K549"/>
  <c r="K544"/>
  <c r="K542"/>
  <c r="K540"/>
  <c r="K537"/>
  <c r="K533"/>
  <c r="K531"/>
  <c r="K528"/>
  <c r="K515"/>
  <c r="K512"/>
  <c r="K504"/>
  <c r="K497"/>
  <c r="K492"/>
  <c r="K487"/>
  <c r="K484"/>
  <c r="K482"/>
  <c r="K480"/>
  <c r="K478"/>
  <c r="K476"/>
  <c r="K474"/>
  <c r="K472"/>
  <c r="K470"/>
  <c r="K468"/>
  <c r="K466"/>
  <c r="K464"/>
  <c r="K462"/>
  <c r="K460"/>
  <c r="K457"/>
  <c r="K455"/>
  <c r="K453"/>
  <c r="K451"/>
  <c r="K446"/>
  <c r="K437"/>
  <c r="K434"/>
  <c r="K423"/>
  <c r="K420"/>
  <c r="K418"/>
  <c r="K415"/>
  <c r="K409"/>
  <c r="K407"/>
  <c r="K405"/>
  <c r="K403"/>
  <c r="K401"/>
  <c r="K399"/>
  <c r="K397"/>
  <c r="K395"/>
  <c r="K393"/>
  <c r="K391"/>
  <c r="K380"/>
  <c r="K377"/>
  <c r="K368"/>
  <c r="K366"/>
  <c r="K364"/>
  <c r="K362"/>
  <c r="K359"/>
  <c r="K356"/>
  <c r="K354"/>
  <c r="K352"/>
  <c r="K350"/>
  <c r="K344"/>
  <c r="K342"/>
  <c r="K337"/>
  <c r="K336" s="1"/>
  <c r="K334"/>
  <c r="K330"/>
  <c r="K328"/>
  <c r="K326"/>
  <c r="K324"/>
  <c r="K322"/>
  <c r="K320"/>
  <c r="K318"/>
  <c r="K316"/>
  <c r="K314"/>
  <c r="K312"/>
  <c r="K310"/>
  <c r="K308"/>
  <c r="K306"/>
  <c r="K304"/>
  <c r="K302"/>
  <c r="K300"/>
  <c r="K297"/>
  <c r="K295"/>
  <c r="K293"/>
  <c r="K291"/>
  <c r="K289"/>
  <c r="K285"/>
  <c r="K283"/>
  <c r="K281"/>
  <c r="K278"/>
  <c r="K276"/>
  <c r="K274"/>
  <c r="K272"/>
  <c r="K270"/>
  <c r="K268"/>
  <c r="K260"/>
  <c r="K254"/>
  <c r="K252"/>
  <c r="K250"/>
  <c r="K248"/>
  <c r="K246"/>
  <c r="K244"/>
  <c r="K242"/>
  <c r="K240"/>
  <c r="K238"/>
  <c r="K236"/>
  <c r="K234"/>
  <c r="K232"/>
  <c r="K230"/>
  <c r="K228"/>
  <c r="K226"/>
  <c r="K224"/>
  <c r="K221"/>
  <c r="K218"/>
  <c r="K215"/>
  <c r="K214" s="1"/>
  <c r="K211"/>
  <c r="K209"/>
  <c r="K208" s="1"/>
  <c r="K206"/>
  <c r="K204"/>
  <c r="K202"/>
  <c r="K200"/>
  <c r="K198"/>
  <c r="K196"/>
  <c r="K194"/>
  <c r="K192"/>
  <c r="K190"/>
  <c r="K183"/>
  <c r="K176"/>
  <c r="K173"/>
  <c r="K171"/>
  <c r="K169"/>
  <c r="K167"/>
  <c r="K165"/>
  <c r="K163"/>
  <c r="K161"/>
  <c r="K159"/>
  <c r="K157"/>
  <c r="K155"/>
  <c r="K153"/>
  <c r="K151"/>
  <c r="K149"/>
  <c r="K147"/>
  <c r="K145"/>
  <c r="K143"/>
  <c r="K134"/>
  <c r="K133" s="1"/>
  <c r="K125"/>
  <c r="K124" s="1"/>
  <c r="K122"/>
  <c r="K119"/>
  <c r="K117"/>
  <c r="K115"/>
  <c r="K113"/>
  <c r="K111"/>
  <c r="K105"/>
  <c r="K103"/>
  <c r="K98"/>
  <c r="K96"/>
  <c r="K94"/>
  <c r="K92"/>
  <c r="K90"/>
  <c r="K88"/>
  <c r="K80"/>
  <c r="K72"/>
  <c r="K69"/>
  <c r="K66"/>
  <c r="K65"/>
  <c r="K62"/>
  <c r="K60"/>
  <c r="K55"/>
  <c r="K54" s="1"/>
  <c r="K50"/>
  <c r="K47"/>
  <c r="K44"/>
  <c r="K42"/>
  <c r="K39"/>
  <c r="K38" s="1"/>
  <c r="K31"/>
  <c r="K29"/>
  <c r="K25"/>
  <c r="K24" s="1"/>
  <c r="L26"/>
  <c r="L27"/>
  <c r="L30"/>
  <c r="L29" s="1"/>
  <c r="L32"/>
  <c r="L33"/>
  <c r="L34"/>
  <c r="L35"/>
  <c r="L36"/>
  <c r="L37"/>
  <c r="L40"/>
  <c r="L39" s="1"/>
  <c r="L38" s="1"/>
  <c r="L43"/>
  <c r="L42" s="1"/>
  <c r="L45"/>
  <c r="L46"/>
  <c r="L49"/>
  <c r="L56"/>
  <c r="L61"/>
  <c r="L60" s="1"/>
  <c r="L67"/>
  <c r="L68"/>
  <c r="L71"/>
  <c r="L76"/>
  <c r="L77"/>
  <c r="L81"/>
  <c r="L82"/>
  <c r="L84"/>
  <c r="L85"/>
  <c r="L86"/>
  <c r="L87"/>
  <c r="L91"/>
  <c r="L90" s="1"/>
  <c r="L93"/>
  <c r="L92" s="1"/>
  <c r="L95"/>
  <c r="L94" s="1"/>
  <c r="L97"/>
  <c r="L96" s="1"/>
  <c r="L99"/>
  <c r="L98" s="1"/>
  <c r="L104"/>
  <c r="L103" s="1"/>
  <c r="L106"/>
  <c r="L105" s="1"/>
  <c r="L112"/>
  <c r="L111" s="1"/>
  <c r="L114"/>
  <c r="L113" s="1"/>
  <c r="L116"/>
  <c r="L115" s="1"/>
  <c r="L118"/>
  <c r="L117" s="1"/>
  <c r="L120"/>
  <c r="L119" s="1"/>
  <c r="L123"/>
  <c r="L122" s="1"/>
  <c r="L121" s="1"/>
  <c r="L127"/>
  <c r="L129"/>
  <c r="L131"/>
  <c r="L135"/>
  <c r="L136"/>
  <c r="L137"/>
  <c r="L138"/>
  <c r="L140"/>
  <c r="L144"/>
  <c r="L143" s="1"/>
  <c r="L146"/>
  <c r="L145" s="1"/>
  <c r="L148"/>
  <c r="L147" s="1"/>
  <c r="L150"/>
  <c r="L149" s="1"/>
  <c r="L152"/>
  <c r="L151" s="1"/>
  <c r="L154"/>
  <c r="L153" s="1"/>
  <c r="L156"/>
  <c r="L155" s="1"/>
  <c r="L158"/>
  <c r="L157" s="1"/>
  <c r="L160"/>
  <c r="L159" s="1"/>
  <c r="L162"/>
  <c r="L161" s="1"/>
  <c r="L164"/>
  <c r="L163" s="1"/>
  <c r="L166"/>
  <c r="L165" s="1"/>
  <c r="L168"/>
  <c r="L167" s="1"/>
  <c r="L170"/>
  <c r="L169" s="1"/>
  <c r="L172"/>
  <c r="L171" s="1"/>
  <c r="L174"/>
  <c r="L175"/>
  <c r="L177"/>
  <c r="L178"/>
  <c r="L179"/>
  <c r="L180"/>
  <c r="L181"/>
  <c r="L182"/>
  <c r="L184"/>
  <c r="L185"/>
  <c r="L186"/>
  <c r="L191"/>
  <c r="L190" s="1"/>
  <c r="L193"/>
  <c r="L192" s="1"/>
  <c r="L195"/>
  <c r="L194" s="1"/>
  <c r="L197"/>
  <c r="L196" s="1"/>
  <c r="L199"/>
  <c r="L198" s="1"/>
  <c r="L201"/>
  <c r="L200" s="1"/>
  <c r="L203"/>
  <c r="L202" s="1"/>
  <c r="L205"/>
  <c r="L204" s="1"/>
  <c r="L207"/>
  <c r="L206" s="1"/>
  <c r="L210"/>
  <c r="L209" s="1"/>
  <c r="L208" s="1"/>
  <c r="L212"/>
  <c r="L211" s="1"/>
  <c r="L216"/>
  <c r="L215" s="1"/>
  <c r="L214" s="1"/>
  <c r="L222"/>
  <c r="L223"/>
  <c r="L225"/>
  <c r="L224" s="1"/>
  <c r="L227"/>
  <c r="L226" s="1"/>
  <c r="L229"/>
  <c r="L228" s="1"/>
  <c r="L231"/>
  <c r="L230" s="1"/>
  <c r="L235"/>
  <c r="L234" s="1"/>
  <c r="L237"/>
  <c r="L236" s="1"/>
  <c r="L239"/>
  <c r="L238" s="1"/>
  <c r="L241"/>
  <c r="L240" s="1"/>
  <c r="L243"/>
  <c r="L242" s="1"/>
  <c r="L245"/>
  <c r="L244" s="1"/>
  <c r="L247"/>
  <c r="L246" s="1"/>
  <c r="L249"/>
  <c r="L248" s="1"/>
  <c r="L251"/>
  <c r="L250" s="1"/>
  <c r="L253"/>
  <c r="L252" s="1"/>
  <c r="L255"/>
  <c r="L254" s="1"/>
  <c r="L261"/>
  <c r="L262"/>
  <c r="L265"/>
  <c r="L266"/>
  <c r="L269"/>
  <c r="L268" s="1"/>
  <c r="L271"/>
  <c r="L270" s="1"/>
  <c r="L273"/>
  <c r="L272" s="1"/>
  <c r="L275"/>
  <c r="L274" s="1"/>
  <c r="L277"/>
  <c r="L276" s="1"/>
  <c r="L279"/>
  <c r="L278" s="1"/>
  <c r="L282"/>
  <c r="L281" s="1"/>
  <c r="L284"/>
  <c r="L283" s="1"/>
  <c r="L286"/>
  <c r="L285" s="1"/>
  <c r="L290"/>
  <c r="L289" s="1"/>
  <c r="L292"/>
  <c r="L291" s="1"/>
  <c r="L294"/>
  <c r="L293" s="1"/>
  <c r="L296"/>
  <c r="L295" s="1"/>
  <c r="L298"/>
  <c r="L299"/>
  <c r="L301"/>
  <c r="L300" s="1"/>
  <c r="L303"/>
  <c r="L302" s="1"/>
  <c r="L305"/>
  <c r="L304" s="1"/>
  <c r="L307"/>
  <c r="L306" s="1"/>
  <c r="L309"/>
  <c r="L308" s="1"/>
  <c r="L311"/>
  <c r="L310" s="1"/>
  <c r="L313"/>
  <c r="L312" s="1"/>
  <c r="L315"/>
  <c r="L314" s="1"/>
  <c r="L317"/>
  <c r="L316" s="1"/>
  <c r="L319"/>
  <c r="L318" s="1"/>
  <c r="L321"/>
  <c r="L320" s="1"/>
  <c r="L323"/>
  <c r="L322" s="1"/>
  <c r="L325"/>
  <c r="L324" s="1"/>
  <c r="L327"/>
  <c r="L326" s="1"/>
  <c r="L329"/>
  <c r="L328" s="1"/>
  <c r="L333"/>
  <c r="L335"/>
  <c r="L334" s="1"/>
  <c r="L338"/>
  <c r="L337" s="1"/>
  <c r="L336" s="1"/>
  <c r="L343"/>
  <c r="L342" s="1"/>
  <c r="L345"/>
  <c r="L344" s="1"/>
  <c r="L348"/>
  <c r="L351"/>
  <c r="L350" s="1"/>
  <c r="L353"/>
  <c r="L352" s="1"/>
  <c r="L355"/>
  <c r="L354" s="1"/>
  <c r="L357"/>
  <c r="L358"/>
  <c r="L360"/>
  <c r="L363"/>
  <c r="L362" s="1"/>
  <c r="L365"/>
  <c r="L364" s="1"/>
  <c r="L367"/>
  <c r="L366" s="1"/>
  <c r="L369"/>
  <c r="L371"/>
  <c r="L374"/>
  <c r="L375"/>
  <c r="L381"/>
  <c r="L382"/>
  <c r="L392"/>
  <c r="L391" s="1"/>
  <c r="L394"/>
  <c r="L393" s="1"/>
  <c r="L396"/>
  <c r="L395" s="1"/>
  <c r="L398"/>
  <c r="L397" s="1"/>
  <c r="L400"/>
  <c r="L399" s="1"/>
  <c r="L402"/>
  <c r="L401" s="1"/>
  <c r="L404"/>
  <c r="L403" s="1"/>
  <c r="L406"/>
  <c r="L405" s="1"/>
  <c r="L408"/>
  <c r="L407" s="1"/>
  <c r="L410"/>
  <c r="L409" s="1"/>
  <c r="L413"/>
  <c r="L419"/>
  <c r="L418" s="1"/>
  <c r="L421"/>
  <c r="L422"/>
  <c r="L424"/>
  <c r="L427"/>
  <c r="L429"/>
  <c r="L438"/>
  <c r="L439"/>
  <c r="L442"/>
  <c r="L443"/>
  <c r="L448"/>
  <c r="L450"/>
  <c r="L452"/>
  <c r="L451" s="1"/>
  <c r="L454"/>
  <c r="L453" s="1"/>
  <c r="L456"/>
  <c r="L455" s="1"/>
  <c r="L458"/>
  <c r="L461"/>
  <c r="L460" s="1"/>
  <c r="L463"/>
  <c r="L462" s="1"/>
  <c r="L465"/>
  <c r="L464" s="1"/>
  <c r="L467"/>
  <c r="L466" s="1"/>
  <c r="L469"/>
  <c r="L468" s="1"/>
  <c r="L471"/>
  <c r="L470" s="1"/>
  <c r="L473"/>
  <c r="L472" s="1"/>
  <c r="L475"/>
  <c r="L474" s="1"/>
  <c r="L477"/>
  <c r="L476" s="1"/>
  <c r="L479"/>
  <c r="L478" s="1"/>
  <c r="L481"/>
  <c r="L480" s="1"/>
  <c r="L483"/>
  <c r="L482" s="1"/>
  <c r="L485"/>
  <c r="L486"/>
  <c r="L489"/>
  <c r="L491"/>
  <c r="L494"/>
  <c r="L496"/>
  <c r="L498"/>
  <c r="L499"/>
  <c r="L500"/>
  <c r="L501"/>
  <c r="L502"/>
  <c r="L503"/>
  <c r="L507"/>
  <c r="L508"/>
  <c r="L511"/>
  <c r="L516"/>
  <c r="L518"/>
  <c r="L519"/>
  <c r="L520"/>
  <c r="L521"/>
  <c r="L532"/>
  <c r="L531" s="1"/>
  <c r="L534"/>
  <c r="L533" s="1"/>
  <c r="L538"/>
  <c r="L539"/>
  <c r="L541"/>
  <c r="L540" s="1"/>
  <c r="L545"/>
  <c r="L546"/>
  <c r="L550"/>
  <c r="L549" s="1"/>
  <c r="L552"/>
  <c r="L551" s="1"/>
  <c r="L554"/>
  <c r="L553" s="1"/>
  <c r="L556"/>
  <c r="L555" s="1"/>
  <c r="L558"/>
  <c r="L557" s="1"/>
  <c r="L560"/>
  <c r="L559" s="1"/>
  <c r="L562"/>
  <c r="L561" s="1"/>
  <c r="L564"/>
  <c r="L563" s="1"/>
  <c r="L566"/>
  <c r="L565" s="1"/>
  <c r="L568"/>
  <c r="L567" s="1"/>
  <c r="L570"/>
  <c r="L569" s="1"/>
  <c r="L572"/>
  <c r="L571" s="1"/>
  <c r="L574"/>
  <c r="L573" s="1"/>
  <c r="L576"/>
  <c r="L575" s="1"/>
  <c r="L578"/>
  <c r="L577" s="1"/>
  <c r="L580"/>
  <c r="L579" s="1"/>
  <c r="L582"/>
  <c r="L581" s="1"/>
  <c r="L584"/>
  <c r="L583" s="1"/>
  <c r="L586"/>
  <c r="L585" s="1"/>
  <c r="L588"/>
  <c r="L587" s="1"/>
  <c r="L590"/>
  <c r="L592"/>
  <c r="L591" s="1"/>
  <c r="L594"/>
  <c r="L593" s="1"/>
  <c r="L596"/>
  <c r="L595" s="1"/>
  <c r="L598"/>
  <c r="L597" s="1"/>
  <c r="L600"/>
  <c r="L599" s="1"/>
  <c r="L602"/>
  <c r="L601" s="1"/>
  <c r="L604"/>
  <c r="L603" s="1"/>
  <c r="L606"/>
  <c r="L605" s="1"/>
  <c r="L608"/>
  <c r="L607" s="1"/>
  <c r="L610"/>
  <c r="L609" s="1"/>
  <c r="L612"/>
  <c r="L611" s="1"/>
  <c r="L614"/>
  <c r="L613" s="1"/>
  <c r="L616"/>
  <c r="L615" s="1"/>
  <c r="L620"/>
  <c r="L619" s="1"/>
  <c r="L622"/>
  <c r="L621" s="1"/>
  <c r="L624"/>
  <c r="L623" s="1"/>
  <c r="L626"/>
  <c r="L625" s="1"/>
  <c r="L628"/>
  <c r="L627" s="1"/>
  <c r="L630"/>
  <c r="L629" s="1"/>
  <c r="L632"/>
  <c r="L631" s="1"/>
  <c r="L634"/>
  <c r="L633" s="1"/>
  <c r="L636"/>
  <c r="L635" s="1"/>
  <c r="L639"/>
  <c r="L638" s="1"/>
  <c r="L641"/>
  <c r="L640" s="1"/>
  <c r="L643"/>
  <c r="L642" s="1"/>
  <c r="L645"/>
  <c r="L644" s="1"/>
  <c r="L647"/>
  <c r="L646" s="1"/>
  <c r="L650"/>
  <c r="L649" s="1"/>
  <c r="L652"/>
  <c r="L651" s="1"/>
  <c r="L654"/>
  <c r="L653" s="1"/>
  <c r="L656"/>
  <c r="L655" s="1"/>
  <c r="L658"/>
  <c r="L657" s="1"/>
  <c r="L660"/>
  <c r="L659" s="1"/>
  <c r="L662"/>
  <c r="L663"/>
  <c r="L665"/>
  <c r="L666"/>
  <c r="L668"/>
  <c r="L667" s="1"/>
  <c r="L672"/>
  <c r="L671" s="1"/>
  <c r="L676"/>
  <c r="L677"/>
  <c r="L678"/>
  <c r="L680"/>
  <c r="L681"/>
  <c r="L683"/>
  <c r="L684"/>
  <c r="L687"/>
  <c r="L688"/>
  <c r="L690"/>
  <c r="L689" s="1"/>
  <c r="L692"/>
  <c r="L691" s="1"/>
  <c r="L696"/>
  <c r="L695" s="1"/>
  <c r="L698"/>
  <c r="L697" s="1"/>
  <c r="L700"/>
  <c r="L699" s="1"/>
  <c r="L704"/>
  <c r="L705"/>
  <c r="L706"/>
  <c r="L708"/>
  <c r="L712"/>
  <c r="L711" s="1"/>
  <c r="L714"/>
  <c r="L713" s="1"/>
  <c r="L716"/>
  <c r="L715" s="1"/>
  <c r="L718"/>
  <c r="L717" s="1"/>
  <c r="L720"/>
  <c r="L719" s="1"/>
  <c r="L722"/>
  <c r="L721" s="1"/>
  <c r="L724"/>
  <c r="L723" s="1"/>
  <c r="L726"/>
  <c r="L725" s="1"/>
  <c r="L728"/>
  <c r="L727" s="1"/>
  <c r="L733"/>
  <c r="L734"/>
  <c r="L737"/>
  <c r="L738"/>
  <c r="L740"/>
  <c r="L739" s="1"/>
  <c r="L742"/>
  <c r="L741" s="1"/>
  <c r="L744"/>
  <c r="L743" s="1"/>
  <c r="L746"/>
  <c r="L745" s="1"/>
  <c r="L748"/>
  <c r="L747" s="1"/>
  <c r="L750"/>
  <c r="L749" s="1"/>
  <c r="L752"/>
  <c r="L751" s="1"/>
  <c r="L756"/>
  <c r="L757"/>
  <c r="L761"/>
  <c r="L760" s="1"/>
  <c r="L766"/>
  <c r="L765" s="1"/>
  <c r="L770"/>
  <c r="L769" s="1"/>
  <c r="L772"/>
  <c r="L771" s="1"/>
  <c r="L775"/>
  <c r="L774" s="1"/>
  <c r="L773" s="1"/>
  <c r="L778"/>
  <c r="L779"/>
  <c r="L780"/>
  <c r="L781"/>
  <c r="L783"/>
  <c r="L784"/>
  <c r="L790"/>
  <c r="L791"/>
  <c r="L793"/>
  <c r="L792" s="1"/>
  <c r="L795"/>
  <c r="L796"/>
  <c r="L798"/>
  <c r="L797" s="1"/>
  <c r="L800"/>
  <c r="L799" s="1"/>
  <c r="L802"/>
  <c r="L803"/>
  <c r="L808"/>
  <c r="L809"/>
  <c r="L810"/>
  <c r="L812"/>
  <c r="L813"/>
  <c r="L814"/>
  <c r="L815"/>
  <c r="L817"/>
  <c r="L818"/>
  <c r="L819"/>
  <c r="L823"/>
  <c r="L822" s="1"/>
  <c r="L825"/>
  <c r="L824" s="1"/>
  <c r="L827"/>
  <c r="L826" s="1"/>
  <c r="L829"/>
  <c r="L828" s="1"/>
  <c r="L833"/>
  <c r="L832" s="1"/>
  <c r="L837"/>
  <c r="L842"/>
  <c r="L841" s="1"/>
  <c r="L839" s="1"/>
  <c r="L845"/>
  <c r="L844" s="1"/>
  <c r="L843" s="1"/>
  <c r="L848"/>
  <c r="L847" s="1"/>
  <c r="L850"/>
  <c r="L849" s="1"/>
  <c r="L852"/>
  <c r="L851" s="1"/>
  <c r="L854"/>
  <c r="L853" s="1"/>
  <c r="L23"/>
  <c r="I162" i="2"/>
  <c r="I158"/>
  <c r="I114"/>
  <c r="I92"/>
  <c r="I86"/>
  <c r="I67"/>
  <c r="I62"/>
  <c r="I46"/>
  <c r="I44"/>
  <c r="I27"/>
  <c r="I21"/>
  <c r="J23"/>
  <c r="J24"/>
  <c r="J25"/>
  <c r="J26"/>
  <c r="J28"/>
  <c r="J29"/>
  <c r="J31"/>
  <c r="J32"/>
  <c r="J33"/>
  <c r="J34"/>
  <c r="J35"/>
  <c r="J36"/>
  <c r="J37"/>
  <c r="J38"/>
  <c r="J39"/>
  <c r="J40"/>
  <c r="J41"/>
  <c r="J42"/>
  <c r="J43"/>
  <c r="J45"/>
  <c r="J44" s="1"/>
  <c r="J47"/>
  <c r="J48"/>
  <c r="J49"/>
  <c r="J50"/>
  <c r="J51"/>
  <c r="J56"/>
  <c r="J57"/>
  <c r="J58"/>
  <c r="J59"/>
  <c r="J60"/>
  <c r="J61"/>
  <c r="J63"/>
  <c r="J64"/>
  <c r="J65"/>
  <c r="J66"/>
  <c r="J68"/>
  <c r="J69"/>
  <c r="J70"/>
  <c r="J71"/>
  <c r="J72"/>
  <c r="J73"/>
  <c r="J74"/>
  <c r="J75"/>
  <c r="J76"/>
  <c r="J77"/>
  <c r="J78"/>
  <c r="J79"/>
  <c r="J80"/>
  <c r="J81"/>
  <c r="J82"/>
  <c r="J83"/>
  <c r="J84"/>
  <c r="J85"/>
  <c r="J87"/>
  <c r="J88"/>
  <c r="J89"/>
  <c r="J90"/>
  <c r="J93"/>
  <c r="J94"/>
  <c r="J96"/>
  <c r="J97"/>
  <c r="J98"/>
  <c r="J99"/>
  <c r="J100"/>
  <c r="J101"/>
  <c r="J102"/>
  <c r="J103"/>
  <c r="J104"/>
  <c r="J105"/>
  <c r="J108"/>
  <c r="J109"/>
  <c r="J110"/>
  <c r="J111"/>
  <c r="J112"/>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9"/>
  <c r="J160"/>
  <c r="J158" s="1"/>
  <c r="J161"/>
  <c r="J163"/>
  <c r="J164"/>
  <c r="J165"/>
  <c r="J162" s="1"/>
  <c r="J166"/>
  <c r="J22"/>
  <c r="G166"/>
  <c r="H162"/>
  <c r="G162"/>
  <c r="F162"/>
  <c r="E162"/>
  <c r="H158"/>
  <c r="G158"/>
  <c r="F158"/>
  <c r="E158"/>
  <c r="H148"/>
  <c r="G126"/>
  <c r="H117"/>
  <c r="H114"/>
  <c r="F114"/>
  <c r="E114"/>
  <c r="H100"/>
  <c r="H92"/>
  <c r="G92"/>
  <c r="F92"/>
  <c r="F91" s="1"/>
  <c r="E92"/>
  <c r="E91"/>
  <c r="H86"/>
  <c r="G86"/>
  <c r="F86"/>
  <c r="E86"/>
  <c r="H67"/>
  <c r="G67"/>
  <c r="F67"/>
  <c r="E67"/>
  <c r="H62"/>
  <c r="G62"/>
  <c r="F62"/>
  <c r="E62"/>
  <c r="H52"/>
  <c r="G52"/>
  <c r="F52"/>
  <c r="C53"/>
  <c r="C52" s="1"/>
  <c r="E52"/>
  <c r="H46"/>
  <c r="G46"/>
  <c r="F46"/>
  <c r="E46"/>
  <c r="C46"/>
  <c r="H44"/>
  <c r="G44"/>
  <c r="F44"/>
  <c r="E44"/>
  <c r="C37"/>
  <c r="H27"/>
  <c r="G27"/>
  <c r="G20" s="1"/>
  <c r="F27"/>
  <c r="E27"/>
  <c r="C27"/>
  <c r="H21"/>
  <c r="H20" s="1"/>
  <c r="G21"/>
  <c r="F21"/>
  <c r="E21"/>
  <c r="C21"/>
  <c r="C20" s="1"/>
  <c r="F20"/>
  <c r="C19"/>
  <c r="K20" i="1" l="1"/>
  <c r="J92" i="2"/>
  <c r="J53"/>
  <c r="G19"/>
  <c r="F19"/>
  <c r="F167" s="1"/>
  <c r="E20"/>
  <c r="E19" s="1"/>
  <c r="E167" s="1"/>
  <c r="J21"/>
  <c r="L710" i="1"/>
  <c r="J67" i="2"/>
  <c r="J52" s="1"/>
  <c r="J62"/>
  <c r="J46"/>
  <c r="J114"/>
  <c r="J27"/>
  <c r="J86"/>
  <c r="L794" i="1"/>
  <c r="L789"/>
  <c r="L782"/>
  <c r="L661"/>
  <c r="G759"/>
  <c r="L777"/>
  <c r="L755"/>
  <c r="L537"/>
  <c r="L484"/>
  <c r="L420"/>
  <c r="L66"/>
  <c r="L65" s="1"/>
  <c r="L183"/>
  <c r="K759"/>
  <c r="L759"/>
  <c r="L176"/>
  <c r="L134"/>
  <c r="L25"/>
  <c r="L24" s="1"/>
  <c r="L21" s="1"/>
  <c r="L221"/>
  <c r="L173"/>
  <c r="L80"/>
  <c r="L807"/>
  <c r="L544"/>
  <c r="L380"/>
  <c r="L297"/>
  <c r="L816"/>
  <c r="L664"/>
  <c r="L497"/>
  <c r="L356"/>
  <c r="L44"/>
  <c r="L41" s="1"/>
  <c r="L31"/>
  <c r="L811"/>
  <c r="K121"/>
  <c r="L846"/>
  <c r="L838" s="1"/>
  <c r="K846"/>
  <c r="K838" s="1"/>
  <c r="K821"/>
  <c r="K820" s="1"/>
  <c r="K806"/>
  <c r="K776"/>
  <c r="K764"/>
  <c r="K731"/>
  <c r="K669"/>
  <c r="L648"/>
  <c r="K648"/>
  <c r="L637"/>
  <c r="K637"/>
  <c r="K618"/>
  <c r="L618"/>
  <c r="K548"/>
  <c r="K547" s="1"/>
  <c r="K536"/>
  <c r="K433"/>
  <c r="K349"/>
  <c r="K347" s="1"/>
  <c r="L341"/>
  <c r="L340" s="1"/>
  <c r="L339" s="1"/>
  <c r="L332" s="1"/>
  <c r="K341"/>
  <c r="K340" s="1"/>
  <c r="K339" s="1"/>
  <c r="K332" s="1"/>
  <c r="L288"/>
  <c r="L287" s="1"/>
  <c r="K288"/>
  <c r="K287" s="1"/>
  <c r="L280"/>
  <c r="K280"/>
  <c r="K267"/>
  <c r="K217"/>
  <c r="L189"/>
  <c r="L188" s="1"/>
  <c r="L187" s="1"/>
  <c r="K189"/>
  <c r="K188" s="1"/>
  <c r="K187" s="1"/>
  <c r="L142"/>
  <c r="K142"/>
  <c r="K141" s="1"/>
  <c r="L110"/>
  <c r="L109" s="1"/>
  <c r="K110"/>
  <c r="K109" s="1"/>
  <c r="L102"/>
  <c r="K102"/>
  <c r="K59"/>
  <c r="K58" s="1"/>
  <c r="K41"/>
  <c r="L28"/>
  <c r="K28"/>
  <c r="J91" i="2"/>
  <c r="I91"/>
  <c r="I52"/>
  <c r="J20"/>
  <c r="I20"/>
  <c r="H19"/>
  <c r="H91"/>
  <c r="G114"/>
  <c r="G91" s="1"/>
  <c r="G167" s="1"/>
  <c r="K389" i="1" l="1"/>
  <c r="L141"/>
  <c r="H167" i="2"/>
  <c r="L806" i="1"/>
  <c r="K758"/>
  <c r="K701"/>
  <c r="L617"/>
  <c r="K617"/>
  <c r="K535" s="1"/>
  <c r="K259"/>
  <c r="K258" s="1"/>
  <c r="K132" s="1"/>
  <c r="L108"/>
  <c r="K108"/>
  <c r="K107" s="1"/>
  <c r="I19" i="2"/>
  <c r="I167" s="1"/>
  <c r="J19"/>
  <c r="J167" s="1"/>
  <c r="K346" i="1" l="1"/>
  <c r="K855" s="1"/>
  <c r="K19" s="1"/>
  <c r="H242" l="1"/>
  <c r="I242"/>
  <c r="J242"/>
  <c r="G242"/>
  <c r="H246"/>
  <c r="I246"/>
  <c r="J246"/>
  <c r="G246"/>
  <c r="H244"/>
  <c r="I244"/>
  <c r="J244"/>
  <c r="G244"/>
  <c r="H240"/>
  <c r="I240"/>
  <c r="J240"/>
  <c r="G240"/>
  <c r="H238"/>
  <c r="I238"/>
  <c r="J238"/>
  <c r="G238"/>
  <c r="J853"/>
  <c r="I853"/>
  <c r="H853"/>
  <c r="G853"/>
  <c r="J851"/>
  <c r="I851"/>
  <c r="H851"/>
  <c r="G851"/>
  <c r="J849"/>
  <c r="I849"/>
  <c r="H849"/>
  <c r="G849"/>
  <c r="J847"/>
  <c r="I847"/>
  <c r="I846" s="1"/>
  <c r="H847"/>
  <c r="G847"/>
  <c r="J844"/>
  <c r="I844"/>
  <c r="H844"/>
  <c r="G844"/>
  <c r="G843" s="1"/>
  <c r="J843"/>
  <c r="I843"/>
  <c r="H843"/>
  <c r="J841"/>
  <c r="I841"/>
  <c r="I839" s="1"/>
  <c r="H841"/>
  <c r="H839" s="1"/>
  <c r="G841"/>
  <c r="G839"/>
  <c r="J836"/>
  <c r="J835" s="1"/>
  <c r="I836"/>
  <c r="I835" s="1"/>
  <c r="I834" s="1"/>
  <c r="H836"/>
  <c r="H835" s="1"/>
  <c r="G836"/>
  <c r="G835" s="1"/>
  <c r="J832"/>
  <c r="I832"/>
  <c r="I831" s="1"/>
  <c r="I830" s="1"/>
  <c r="H832"/>
  <c r="H831" s="1"/>
  <c r="H830" s="1"/>
  <c r="G832"/>
  <c r="G831" s="1"/>
  <c r="G830" s="1"/>
  <c r="J830"/>
  <c r="J828"/>
  <c r="I828"/>
  <c r="H828"/>
  <c r="G828"/>
  <c r="J826"/>
  <c r="I826"/>
  <c r="H826"/>
  <c r="G826"/>
  <c r="J824"/>
  <c r="I824"/>
  <c r="H824"/>
  <c r="G824"/>
  <c r="J822"/>
  <c r="I822"/>
  <c r="H822"/>
  <c r="G822"/>
  <c r="J816"/>
  <c r="I816"/>
  <c r="H816"/>
  <c r="G816"/>
  <c r="J811"/>
  <c r="I811"/>
  <c r="H811"/>
  <c r="G811"/>
  <c r="J807"/>
  <c r="I807"/>
  <c r="I806" s="1"/>
  <c r="H807"/>
  <c r="H806" s="1"/>
  <c r="G807"/>
  <c r="G806"/>
  <c r="I805"/>
  <c r="L805" s="1"/>
  <c r="I804"/>
  <c r="L804" s="1"/>
  <c r="J801"/>
  <c r="H801"/>
  <c r="G801"/>
  <c r="J799"/>
  <c r="I799"/>
  <c r="H799"/>
  <c r="G799"/>
  <c r="J797"/>
  <c r="I797"/>
  <c r="H797"/>
  <c r="G797"/>
  <c r="J794"/>
  <c r="I794"/>
  <c r="H794"/>
  <c r="G794"/>
  <c r="J792"/>
  <c r="I792"/>
  <c r="H792"/>
  <c r="G792"/>
  <c r="J789"/>
  <c r="I789"/>
  <c r="H789"/>
  <c r="G789"/>
  <c r="J788"/>
  <c r="L788" s="1"/>
  <c r="L787" s="1"/>
  <c r="I787"/>
  <c r="H787"/>
  <c r="G787"/>
  <c r="J786"/>
  <c r="I785"/>
  <c r="H785"/>
  <c r="G785"/>
  <c r="J782"/>
  <c r="I782"/>
  <c r="H782"/>
  <c r="G782"/>
  <c r="J777"/>
  <c r="I777"/>
  <c r="H777"/>
  <c r="G777"/>
  <c r="J774"/>
  <c r="I774"/>
  <c r="I773" s="1"/>
  <c r="H774"/>
  <c r="H773" s="1"/>
  <c r="G774"/>
  <c r="G773" s="1"/>
  <c r="J773"/>
  <c r="J771"/>
  <c r="I771"/>
  <c r="H771"/>
  <c r="G771"/>
  <c r="J769"/>
  <c r="I769"/>
  <c r="H769"/>
  <c r="G769"/>
  <c r="H768"/>
  <c r="L768" s="1"/>
  <c r="L767" s="1"/>
  <c r="L764" s="1"/>
  <c r="J767"/>
  <c r="I767"/>
  <c r="G767"/>
  <c r="J765"/>
  <c r="I765"/>
  <c r="H765"/>
  <c r="G765"/>
  <c r="J760"/>
  <c r="J759" s="1"/>
  <c r="I760"/>
  <c r="I759" s="1"/>
  <c r="H760"/>
  <c r="H759" s="1"/>
  <c r="J755"/>
  <c r="I755"/>
  <c r="H755"/>
  <c r="G755"/>
  <c r="J753"/>
  <c r="I753"/>
  <c r="H753"/>
  <c r="G753"/>
  <c r="J751"/>
  <c r="I751"/>
  <c r="H751"/>
  <c r="G751"/>
  <c r="J749"/>
  <c r="I749"/>
  <c r="H749"/>
  <c r="G749"/>
  <c r="J747"/>
  <c r="I747"/>
  <c r="H747"/>
  <c r="G747"/>
  <c r="J745"/>
  <c r="I745"/>
  <c r="H745"/>
  <c r="G745"/>
  <c r="J743"/>
  <c r="I743"/>
  <c r="H743"/>
  <c r="G743"/>
  <c r="J741"/>
  <c r="I741"/>
  <c r="H741"/>
  <c r="G741"/>
  <c r="J739"/>
  <c r="I739"/>
  <c r="H739"/>
  <c r="G739"/>
  <c r="J736"/>
  <c r="I736"/>
  <c r="G736"/>
  <c r="G732" s="1"/>
  <c r="J735"/>
  <c r="I735"/>
  <c r="I732" s="1"/>
  <c r="I731" s="1"/>
  <c r="H732"/>
  <c r="H731" s="1"/>
  <c r="J727"/>
  <c r="I727"/>
  <c r="H727"/>
  <c r="G727"/>
  <c r="J725"/>
  <c r="I725"/>
  <c r="H725"/>
  <c r="G725"/>
  <c r="J723"/>
  <c r="I723"/>
  <c r="H723"/>
  <c r="G723"/>
  <c r="J721"/>
  <c r="I721"/>
  <c r="H721"/>
  <c r="G721"/>
  <c r="J719"/>
  <c r="I719"/>
  <c r="H719"/>
  <c r="G719"/>
  <c r="J717"/>
  <c r="I717"/>
  <c r="H717"/>
  <c r="G717"/>
  <c r="J715"/>
  <c r="I715"/>
  <c r="H715"/>
  <c r="G715"/>
  <c r="J713"/>
  <c r="I713"/>
  <c r="H713"/>
  <c r="G713"/>
  <c r="J711"/>
  <c r="I711"/>
  <c r="H711"/>
  <c r="G711"/>
  <c r="G709"/>
  <c r="L709" s="1"/>
  <c r="G707"/>
  <c r="L707" s="1"/>
  <c r="J703"/>
  <c r="I703"/>
  <c r="H703"/>
  <c r="J699"/>
  <c r="I699"/>
  <c r="H699"/>
  <c r="G699"/>
  <c r="J697"/>
  <c r="I697"/>
  <c r="H697"/>
  <c r="G697"/>
  <c r="J695"/>
  <c r="I695"/>
  <c r="H695"/>
  <c r="G695"/>
  <c r="J691"/>
  <c r="I691"/>
  <c r="H691"/>
  <c r="G691"/>
  <c r="J689"/>
  <c r="I689"/>
  <c r="H689"/>
  <c r="G689"/>
  <c r="I686"/>
  <c r="H686"/>
  <c r="G686"/>
  <c r="G682" s="1"/>
  <c r="I685"/>
  <c r="L685" s="1"/>
  <c r="J682"/>
  <c r="I679"/>
  <c r="L679" s="1"/>
  <c r="L675" s="1"/>
  <c r="J675"/>
  <c r="H675"/>
  <c r="G675"/>
  <c r="G674"/>
  <c r="L674" s="1"/>
  <c r="L673" s="1"/>
  <c r="J673"/>
  <c r="I673"/>
  <c r="H673"/>
  <c r="J671"/>
  <c r="I671"/>
  <c r="H671"/>
  <c r="G671"/>
  <c r="J667"/>
  <c r="I667"/>
  <c r="H667"/>
  <c r="G667"/>
  <c r="J664"/>
  <c r="I664"/>
  <c r="H664"/>
  <c r="G664"/>
  <c r="J661"/>
  <c r="I661"/>
  <c r="H661"/>
  <c r="G661"/>
  <c r="J659"/>
  <c r="I659"/>
  <c r="H659"/>
  <c r="G659"/>
  <c r="J657"/>
  <c r="I657"/>
  <c r="H657"/>
  <c r="G657"/>
  <c r="J655"/>
  <c r="I655"/>
  <c r="H655"/>
  <c r="G655"/>
  <c r="J653"/>
  <c r="I653"/>
  <c r="H653"/>
  <c r="G653"/>
  <c r="J651"/>
  <c r="I651"/>
  <c r="H651"/>
  <c r="G651"/>
  <c r="J649"/>
  <c r="J648" s="1"/>
  <c r="I649"/>
  <c r="I648" s="1"/>
  <c r="H649"/>
  <c r="H648" s="1"/>
  <c r="G649"/>
  <c r="G648" s="1"/>
  <c r="J646"/>
  <c r="I646"/>
  <c r="H646"/>
  <c r="G646"/>
  <c r="J644"/>
  <c r="I644"/>
  <c r="H644"/>
  <c r="G644"/>
  <c r="J642"/>
  <c r="I642"/>
  <c r="H642"/>
  <c r="G642"/>
  <c r="J640"/>
  <c r="I640"/>
  <c r="H640"/>
  <c r="G640"/>
  <c r="J638"/>
  <c r="I638"/>
  <c r="I637" s="1"/>
  <c r="H638"/>
  <c r="G638"/>
  <c r="G637" s="1"/>
  <c r="J637"/>
  <c r="H637"/>
  <c r="J635"/>
  <c r="I635"/>
  <c r="H635"/>
  <c r="G635"/>
  <c r="J633"/>
  <c r="I633"/>
  <c r="H633"/>
  <c r="G633"/>
  <c r="J631"/>
  <c r="I631"/>
  <c r="H631"/>
  <c r="G631"/>
  <c r="J629"/>
  <c r="I629"/>
  <c r="H629"/>
  <c r="G629"/>
  <c r="J627"/>
  <c r="I627"/>
  <c r="H627"/>
  <c r="G627"/>
  <c r="J625"/>
  <c r="I625"/>
  <c r="H625"/>
  <c r="G625"/>
  <c r="J623"/>
  <c r="I623"/>
  <c r="H623"/>
  <c r="G623"/>
  <c r="J621"/>
  <c r="I621"/>
  <c r="H621"/>
  <c r="G621"/>
  <c r="J619"/>
  <c r="J618" s="1"/>
  <c r="I619"/>
  <c r="I618" s="1"/>
  <c r="H619"/>
  <c r="H618" s="1"/>
  <c r="G619"/>
  <c r="G618" s="1"/>
  <c r="J615"/>
  <c r="I615"/>
  <c r="H615"/>
  <c r="G615"/>
  <c r="J613"/>
  <c r="I613"/>
  <c r="H613"/>
  <c r="G613"/>
  <c r="J611"/>
  <c r="I611"/>
  <c r="H611"/>
  <c r="G611"/>
  <c r="J609"/>
  <c r="I609"/>
  <c r="H609"/>
  <c r="G609"/>
  <c r="J607"/>
  <c r="I607"/>
  <c r="H607"/>
  <c r="G607"/>
  <c r="J605"/>
  <c r="I605"/>
  <c r="H605"/>
  <c r="G605"/>
  <c r="J603"/>
  <c r="I603"/>
  <c r="H603"/>
  <c r="G603"/>
  <c r="J601"/>
  <c r="I601"/>
  <c r="H601"/>
  <c r="G601"/>
  <c r="J599"/>
  <c r="I599"/>
  <c r="H599"/>
  <c r="G599"/>
  <c r="J597"/>
  <c r="I597"/>
  <c r="H597"/>
  <c r="G597"/>
  <c r="J595"/>
  <c r="I595"/>
  <c r="H595"/>
  <c r="G595"/>
  <c r="J593"/>
  <c r="I593"/>
  <c r="H593"/>
  <c r="G593"/>
  <c r="J591"/>
  <c r="I591"/>
  <c r="H591"/>
  <c r="G591"/>
  <c r="J589"/>
  <c r="I589"/>
  <c r="H589"/>
  <c r="G589"/>
  <c r="J587"/>
  <c r="I587"/>
  <c r="H587"/>
  <c r="G587"/>
  <c r="J585"/>
  <c r="I585"/>
  <c r="H585"/>
  <c r="G585"/>
  <c r="J583"/>
  <c r="I583"/>
  <c r="H583"/>
  <c r="G583"/>
  <c r="J581"/>
  <c r="I581"/>
  <c r="H581"/>
  <c r="G581"/>
  <c r="J579"/>
  <c r="I579"/>
  <c r="H579"/>
  <c r="G579"/>
  <c r="J577"/>
  <c r="I577"/>
  <c r="H577"/>
  <c r="G577"/>
  <c r="J575"/>
  <c r="I575"/>
  <c r="H575"/>
  <c r="G575"/>
  <c r="J573"/>
  <c r="I573"/>
  <c r="H573"/>
  <c r="G573"/>
  <c r="J571"/>
  <c r="I571"/>
  <c r="H571"/>
  <c r="G571"/>
  <c r="J569"/>
  <c r="I569"/>
  <c r="H569"/>
  <c r="G569"/>
  <c r="J567"/>
  <c r="I567"/>
  <c r="H567"/>
  <c r="G567"/>
  <c r="J565"/>
  <c r="I565"/>
  <c r="H565"/>
  <c r="G565"/>
  <c r="J563"/>
  <c r="I563"/>
  <c r="H563"/>
  <c r="G563"/>
  <c r="J561"/>
  <c r="I561"/>
  <c r="H561"/>
  <c r="G561"/>
  <c r="J559"/>
  <c r="I559"/>
  <c r="H559"/>
  <c r="G559"/>
  <c r="J557"/>
  <c r="I557"/>
  <c r="H557"/>
  <c r="G557"/>
  <c r="J555"/>
  <c r="I555"/>
  <c r="H555"/>
  <c r="G555"/>
  <c r="J553"/>
  <c r="I553"/>
  <c r="H553"/>
  <c r="G553"/>
  <c r="J551"/>
  <c r="I551"/>
  <c r="H551"/>
  <c r="G551"/>
  <c r="J549"/>
  <c r="J548" s="1"/>
  <c r="J547" s="1"/>
  <c r="I549"/>
  <c r="H549"/>
  <c r="H548" s="1"/>
  <c r="H547" s="1"/>
  <c r="G549"/>
  <c r="I548"/>
  <c r="I547" s="1"/>
  <c r="G548"/>
  <c r="G547" s="1"/>
  <c r="J544"/>
  <c r="I544"/>
  <c r="H544"/>
  <c r="G544"/>
  <c r="J543"/>
  <c r="L543" s="1"/>
  <c r="L542" s="1"/>
  <c r="L536" s="1"/>
  <c r="I542"/>
  <c r="H542"/>
  <c r="G542"/>
  <c r="J540"/>
  <c r="I540"/>
  <c r="H540"/>
  <c r="G540"/>
  <c r="J537"/>
  <c r="I537"/>
  <c r="I536" s="1"/>
  <c r="H537"/>
  <c r="G537"/>
  <c r="H536"/>
  <c r="J533"/>
  <c r="I533"/>
  <c r="H533"/>
  <c r="G533"/>
  <c r="J531"/>
  <c r="I531"/>
  <c r="H531"/>
  <c r="G531"/>
  <c r="J530"/>
  <c r="L530" s="1"/>
  <c r="J529"/>
  <c r="I528"/>
  <c r="H528"/>
  <c r="G528"/>
  <c r="I517"/>
  <c r="L517" s="1"/>
  <c r="L515" s="1"/>
  <c r="J515"/>
  <c r="I515"/>
  <c r="H515"/>
  <c r="G515"/>
  <c r="I514"/>
  <c r="L514" s="1"/>
  <c r="I513"/>
  <c r="L513" s="1"/>
  <c r="J512"/>
  <c r="H512"/>
  <c r="G512"/>
  <c r="I510"/>
  <c r="L510" s="1"/>
  <c r="H509"/>
  <c r="G509"/>
  <c r="I506"/>
  <c r="L506" s="1"/>
  <c r="H505"/>
  <c r="G505"/>
  <c r="J504"/>
  <c r="J497"/>
  <c r="I497"/>
  <c r="H497"/>
  <c r="G497"/>
  <c r="I495"/>
  <c r="H495"/>
  <c r="G495"/>
  <c r="I493"/>
  <c r="H493"/>
  <c r="G493"/>
  <c r="G492" s="1"/>
  <c r="J492"/>
  <c r="I490"/>
  <c r="H490"/>
  <c r="G490"/>
  <c r="I488"/>
  <c r="H488"/>
  <c r="G488"/>
  <c r="J487"/>
  <c r="J484"/>
  <c r="I484"/>
  <c r="H484"/>
  <c r="G484"/>
  <c r="J482"/>
  <c r="I482"/>
  <c r="H482"/>
  <c r="G482"/>
  <c r="J480"/>
  <c r="I480"/>
  <c r="H480"/>
  <c r="G480"/>
  <c r="J478"/>
  <c r="I478"/>
  <c r="H478"/>
  <c r="G478"/>
  <c r="J476"/>
  <c r="I476"/>
  <c r="H476"/>
  <c r="G476"/>
  <c r="J474"/>
  <c r="I474"/>
  <c r="H474"/>
  <c r="G474"/>
  <c r="J472"/>
  <c r="I472"/>
  <c r="H472"/>
  <c r="G472"/>
  <c r="J470"/>
  <c r="I470"/>
  <c r="H470"/>
  <c r="G470"/>
  <c r="J468"/>
  <c r="I468"/>
  <c r="H468"/>
  <c r="G468"/>
  <c r="J466"/>
  <c r="I466"/>
  <c r="H466"/>
  <c r="G466"/>
  <c r="J464"/>
  <c r="I464"/>
  <c r="H464"/>
  <c r="G464"/>
  <c r="J462"/>
  <c r="I462"/>
  <c r="H462"/>
  <c r="G462"/>
  <c r="J460"/>
  <c r="I460"/>
  <c r="H460"/>
  <c r="G460"/>
  <c r="I459"/>
  <c r="L459" s="1"/>
  <c r="L457" s="1"/>
  <c r="J457"/>
  <c r="H457"/>
  <c r="G457"/>
  <c r="J455"/>
  <c r="I455"/>
  <c r="H455"/>
  <c r="G455"/>
  <c r="J453"/>
  <c r="I453"/>
  <c r="H453"/>
  <c r="G453"/>
  <c r="J451"/>
  <c r="I451"/>
  <c r="H451"/>
  <c r="G451"/>
  <c r="H449"/>
  <c r="L449" s="1"/>
  <c r="H447"/>
  <c r="L447" s="1"/>
  <c r="J446"/>
  <c r="I446"/>
  <c r="G446"/>
  <c r="H445"/>
  <c r="L445" s="1"/>
  <c r="H444"/>
  <c r="L444" s="1"/>
  <c r="I441"/>
  <c r="H441"/>
  <c r="J437"/>
  <c r="G437"/>
  <c r="G436"/>
  <c r="L436" s="1"/>
  <c r="G435"/>
  <c r="L435" s="1"/>
  <c r="J434"/>
  <c r="I434"/>
  <c r="H434"/>
  <c r="I430"/>
  <c r="H428"/>
  <c r="L428" s="1"/>
  <c r="I426"/>
  <c r="H426"/>
  <c r="G426"/>
  <c r="G423" s="1"/>
  <c r="I425"/>
  <c r="L425" s="1"/>
  <c r="J423"/>
  <c r="J420"/>
  <c r="I420"/>
  <c r="H420"/>
  <c r="G420"/>
  <c r="J418"/>
  <c r="I418"/>
  <c r="H418"/>
  <c r="G418"/>
  <c r="J417"/>
  <c r="H417"/>
  <c r="J416"/>
  <c r="L416" s="1"/>
  <c r="I415"/>
  <c r="G415"/>
  <c r="G414"/>
  <c r="J409"/>
  <c r="I409"/>
  <c r="H409"/>
  <c r="G409"/>
  <c r="J407"/>
  <c r="I407"/>
  <c r="H407"/>
  <c r="G407"/>
  <c r="J405"/>
  <c r="I405"/>
  <c r="H405"/>
  <c r="G405"/>
  <c r="J403"/>
  <c r="I403"/>
  <c r="H403"/>
  <c r="G403"/>
  <c r="J401"/>
  <c r="I401"/>
  <c r="H401"/>
  <c r="G401"/>
  <c r="J399"/>
  <c r="I399"/>
  <c r="H399"/>
  <c r="G399"/>
  <c r="J397"/>
  <c r="I397"/>
  <c r="H397"/>
  <c r="G397"/>
  <c r="J395"/>
  <c r="I395"/>
  <c r="H395"/>
  <c r="G395"/>
  <c r="J393"/>
  <c r="I393"/>
  <c r="H393"/>
  <c r="G393"/>
  <c r="J391"/>
  <c r="I391"/>
  <c r="H391"/>
  <c r="G391"/>
  <c r="J380"/>
  <c r="I380"/>
  <c r="H380"/>
  <c r="G380"/>
  <c r="I379"/>
  <c r="L379" s="1"/>
  <c r="I378"/>
  <c r="L378" s="1"/>
  <c r="J377"/>
  <c r="H377"/>
  <c r="G377"/>
  <c r="I376"/>
  <c r="L376" s="1"/>
  <c r="H373"/>
  <c r="L373" s="1"/>
  <c r="I372"/>
  <c r="L372" s="1"/>
  <c r="I370"/>
  <c r="L370" s="1"/>
  <c r="J368"/>
  <c r="G368"/>
  <c r="J366"/>
  <c r="I366"/>
  <c r="H366"/>
  <c r="G366"/>
  <c r="J364"/>
  <c r="I364"/>
  <c r="H364"/>
  <c r="G364"/>
  <c r="J362"/>
  <c r="I362"/>
  <c r="H362"/>
  <c r="G362"/>
  <c r="J361"/>
  <c r="L361" s="1"/>
  <c r="L359" s="1"/>
  <c r="I359"/>
  <c r="H359"/>
  <c r="G359"/>
  <c r="J356"/>
  <c r="I356"/>
  <c r="H356"/>
  <c r="G356"/>
  <c r="J354"/>
  <c r="I354"/>
  <c r="H354"/>
  <c r="G354"/>
  <c r="J352"/>
  <c r="I352"/>
  <c r="H352"/>
  <c r="G352"/>
  <c r="J350"/>
  <c r="I350"/>
  <c r="H350"/>
  <c r="G350"/>
  <c r="J344"/>
  <c r="I344"/>
  <c r="H344"/>
  <c r="G344"/>
  <c r="J342"/>
  <c r="J341" s="1"/>
  <c r="J340" s="1"/>
  <c r="J339" s="1"/>
  <c r="I342"/>
  <c r="I341" s="1"/>
  <c r="I340" s="1"/>
  <c r="I339" s="1"/>
  <c r="H342"/>
  <c r="H341" s="1"/>
  <c r="H340" s="1"/>
  <c r="H339" s="1"/>
  <c r="G342"/>
  <c r="G341" s="1"/>
  <c r="G340" s="1"/>
  <c r="G339" s="1"/>
  <c r="J337"/>
  <c r="I337"/>
  <c r="I336" s="1"/>
  <c r="H337"/>
  <c r="H336" s="1"/>
  <c r="G337"/>
  <c r="J336"/>
  <c r="J334"/>
  <c r="I334"/>
  <c r="H334"/>
  <c r="G334"/>
  <c r="J331"/>
  <c r="I330"/>
  <c r="H330"/>
  <c r="G330"/>
  <c r="J328"/>
  <c r="I328"/>
  <c r="H328"/>
  <c r="G328"/>
  <c r="J326"/>
  <c r="I326"/>
  <c r="H326"/>
  <c r="G326"/>
  <c r="J324"/>
  <c r="I324"/>
  <c r="H324"/>
  <c r="G324"/>
  <c r="J322"/>
  <c r="I322"/>
  <c r="H322"/>
  <c r="G322"/>
  <c r="J320"/>
  <c r="I320"/>
  <c r="H320"/>
  <c r="G320"/>
  <c r="J318"/>
  <c r="I318"/>
  <c r="H318"/>
  <c r="G318"/>
  <c r="J316"/>
  <c r="I316"/>
  <c r="H316"/>
  <c r="G316"/>
  <c r="J314"/>
  <c r="I314"/>
  <c r="H314"/>
  <c r="G314"/>
  <c r="J312"/>
  <c r="I312"/>
  <c r="H312"/>
  <c r="G312"/>
  <c r="J310"/>
  <c r="I310"/>
  <c r="H310"/>
  <c r="G310"/>
  <c r="J308"/>
  <c r="I308"/>
  <c r="H308"/>
  <c r="G308"/>
  <c r="J306"/>
  <c r="I306"/>
  <c r="H306"/>
  <c r="G306"/>
  <c r="J304"/>
  <c r="I304"/>
  <c r="H304"/>
  <c r="G304"/>
  <c r="J302"/>
  <c r="I302"/>
  <c r="H302"/>
  <c r="G302"/>
  <c r="J300"/>
  <c r="I300"/>
  <c r="H300"/>
  <c r="G300"/>
  <c r="J297"/>
  <c r="I297"/>
  <c r="H297"/>
  <c r="G297"/>
  <c r="J295"/>
  <c r="I295"/>
  <c r="H295"/>
  <c r="G295"/>
  <c r="J293"/>
  <c r="I293"/>
  <c r="H293"/>
  <c r="G293"/>
  <c r="J291"/>
  <c r="I291"/>
  <c r="H291"/>
  <c r="G291"/>
  <c r="J289"/>
  <c r="J288" s="1"/>
  <c r="J287" s="1"/>
  <c r="I289"/>
  <c r="H289"/>
  <c r="H288" s="1"/>
  <c r="H287" s="1"/>
  <c r="G289"/>
  <c r="G288" s="1"/>
  <c r="G287" s="1"/>
  <c r="J285"/>
  <c r="I285"/>
  <c r="H285"/>
  <c r="G285"/>
  <c r="J283"/>
  <c r="I283"/>
  <c r="H283"/>
  <c r="G283"/>
  <c r="J281"/>
  <c r="J280" s="1"/>
  <c r="I281"/>
  <c r="H281"/>
  <c r="H280" s="1"/>
  <c r="G281"/>
  <c r="G280" s="1"/>
  <c r="I280"/>
  <c r="J278"/>
  <c r="I278"/>
  <c r="H278"/>
  <c r="G278"/>
  <c r="J276"/>
  <c r="I276"/>
  <c r="H276"/>
  <c r="G276"/>
  <c r="J274"/>
  <c r="I274"/>
  <c r="H274"/>
  <c r="G274"/>
  <c r="J272"/>
  <c r="I272"/>
  <c r="H272"/>
  <c r="G272"/>
  <c r="J270"/>
  <c r="I270"/>
  <c r="H270"/>
  <c r="G270"/>
  <c r="J268"/>
  <c r="I268"/>
  <c r="I267" s="1"/>
  <c r="H268"/>
  <c r="H267" s="1"/>
  <c r="G268"/>
  <c r="G267" s="1"/>
  <c r="J267"/>
  <c r="I264"/>
  <c r="L264" s="1"/>
  <c r="H264"/>
  <c r="I263"/>
  <c r="H263"/>
  <c r="J260"/>
  <c r="G260"/>
  <c r="J254"/>
  <c r="I254"/>
  <c r="H254"/>
  <c r="G254"/>
  <c r="J252"/>
  <c r="I252"/>
  <c r="H252"/>
  <c r="G252"/>
  <c r="J250"/>
  <c r="I250"/>
  <c r="H250"/>
  <c r="G250"/>
  <c r="J248"/>
  <c r="I248"/>
  <c r="H248"/>
  <c r="G248"/>
  <c r="J236"/>
  <c r="I236"/>
  <c r="H236"/>
  <c r="G236"/>
  <c r="J234"/>
  <c r="I234"/>
  <c r="H234"/>
  <c r="G234"/>
  <c r="H233"/>
  <c r="L233" s="1"/>
  <c r="L232" s="1"/>
  <c r="J232"/>
  <c r="I232"/>
  <c r="G232"/>
  <c r="J230"/>
  <c r="I230"/>
  <c r="H230"/>
  <c r="G230"/>
  <c r="J228"/>
  <c r="I228"/>
  <c r="H228"/>
  <c r="G228"/>
  <c r="J226"/>
  <c r="I226"/>
  <c r="H226"/>
  <c r="G226"/>
  <c r="J224"/>
  <c r="I224"/>
  <c r="H224"/>
  <c r="G224"/>
  <c r="J221"/>
  <c r="I221"/>
  <c r="H221"/>
  <c r="G221"/>
  <c r="H220"/>
  <c r="L220" s="1"/>
  <c r="H219"/>
  <c r="L219" s="1"/>
  <c r="J218"/>
  <c r="I218"/>
  <c r="G218"/>
  <c r="J215"/>
  <c r="I215"/>
  <c r="I214" s="1"/>
  <c r="H215"/>
  <c r="H214" s="1"/>
  <c r="G215"/>
  <c r="J214"/>
  <c r="J211"/>
  <c r="I211"/>
  <c r="H211"/>
  <c r="G211"/>
  <c r="J209"/>
  <c r="I209"/>
  <c r="I208" s="1"/>
  <c r="H209"/>
  <c r="H208" s="1"/>
  <c r="G209"/>
  <c r="G208" s="1"/>
  <c r="J208"/>
  <c r="J206"/>
  <c r="I206"/>
  <c r="H206"/>
  <c r="G206"/>
  <c r="J204"/>
  <c r="I204"/>
  <c r="H204"/>
  <c r="G204"/>
  <c r="J202"/>
  <c r="I202"/>
  <c r="H202"/>
  <c r="G202"/>
  <c r="J200"/>
  <c r="I200"/>
  <c r="H200"/>
  <c r="G200"/>
  <c r="J198"/>
  <c r="I198"/>
  <c r="H198"/>
  <c r="G198"/>
  <c r="J196"/>
  <c r="I196"/>
  <c r="H196"/>
  <c r="G196"/>
  <c r="J194"/>
  <c r="I194"/>
  <c r="H194"/>
  <c r="G194"/>
  <c r="J192"/>
  <c r="I192"/>
  <c r="H192"/>
  <c r="G192"/>
  <c r="J190"/>
  <c r="J189" s="1"/>
  <c r="J188" s="1"/>
  <c r="I190"/>
  <c r="I189" s="1"/>
  <c r="I188" s="1"/>
  <c r="H190"/>
  <c r="G190"/>
  <c r="G189" s="1"/>
  <c r="G188" s="1"/>
  <c r="G187" s="1"/>
  <c r="J183"/>
  <c r="I183"/>
  <c r="H183"/>
  <c r="G183"/>
  <c r="J176"/>
  <c r="I176"/>
  <c r="H176"/>
  <c r="G176"/>
  <c r="J173"/>
  <c r="I173"/>
  <c r="H173"/>
  <c r="G173"/>
  <c r="J171"/>
  <c r="I171"/>
  <c r="H171"/>
  <c r="G171"/>
  <c r="J169"/>
  <c r="I169"/>
  <c r="H169"/>
  <c r="G169"/>
  <c r="J167"/>
  <c r="I167"/>
  <c r="H167"/>
  <c r="G167"/>
  <c r="J165"/>
  <c r="I165"/>
  <c r="H165"/>
  <c r="G165"/>
  <c r="J163"/>
  <c r="I163"/>
  <c r="H163"/>
  <c r="G163"/>
  <c r="J161"/>
  <c r="I161"/>
  <c r="H161"/>
  <c r="G161"/>
  <c r="J159"/>
  <c r="I159"/>
  <c r="H159"/>
  <c r="G159"/>
  <c r="J157"/>
  <c r="I157"/>
  <c r="H157"/>
  <c r="G157"/>
  <c r="J155"/>
  <c r="I155"/>
  <c r="H155"/>
  <c r="G155"/>
  <c r="J153"/>
  <c r="I153"/>
  <c r="H153"/>
  <c r="G153"/>
  <c r="J151"/>
  <c r="I151"/>
  <c r="H151"/>
  <c r="G151"/>
  <c r="J149"/>
  <c r="I149"/>
  <c r="H149"/>
  <c r="G149"/>
  <c r="J147"/>
  <c r="I147"/>
  <c r="H147"/>
  <c r="G147"/>
  <c r="J145"/>
  <c r="I145"/>
  <c r="H145"/>
  <c r="G145"/>
  <c r="J143"/>
  <c r="I143"/>
  <c r="I142" s="1"/>
  <c r="I141" s="1"/>
  <c r="H143"/>
  <c r="H142" s="1"/>
  <c r="H141" s="1"/>
  <c r="G143"/>
  <c r="G142" s="1"/>
  <c r="J142"/>
  <c r="G139"/>
  <c r="L139" s="1"/>
  <c r="L133" s="1"/>
  <c r="J134"/>
  <c r="I134"/>
  <c r="I133" s="1"/>
  <c r="H134"/>
  <c r="G134"/>
  <c r="G133" s="1"/>
  <c r="J133"/>
  <c r="H133"/>
  <c r="I130"/>
  <c r="H130"/>
  <c r="G130"/>
  <c r="I128"/>
  <c r="G128"/>
  <c r="G126"/>
  <c r="L126" s="1"/>
  <c r="J125"/>
  <c r="J124" s="1"/>
  <c r="H125"/>
  <c r="H124" s="1"/>
  <c r="J122"/>
  <c r="I122"/>
  <c r="H122"/>
  <c r="G122"/>
  <c r="G121" s="1"/>
  <c r="J121"/>
  <c r="J119"/>
  <c r="I119"/>
  <c r="H119"/>
  <c r="G119"/>
  <c r="J117"/>
  <c r="I117"/>
  <c r="H117"/>
  <c r="G117"/>
  <c r="J115"/>
  <c r="I115"/>
  <c r="H115"/>
  <c r="G115"/>
  <c r="J113"/>
  <c r="I113"/>
  <c r="H113"/>
  <c r="G113"/>
  <c r="J111"/>
  <c r="I111"/>
  <c r="H111"/>
  <c r="G111"/>
  <c r="J105"/>
  <c r="I105"/>
  <c r="H105"/>
  <c r="G105"/>
  <c r="J103"/>
  <c r="J102" s="1"/>
  <c r="I103"/>
  <c r="I102" s="1"/>
  <c r="H103"/>
  <c r="H102" s="1"/>
  <c r="G103"/>
  <c r="G102" s="1"/>
  <c r="J98"/>
  <c r="I98"/>
  <c r="H98"/>
  <c r="G98"/>
  <c r="J96"/>
  <c r="I96"/>
  <c r="H96"/>
  <c r="G96"/>
  <c r="J94"/>
  <c r="I94"/>
  <c r="H94"/>
  <c r="G94"/>
  <c r="J92"/>
  <c r="I92"/>
  <c r="H92"/>
  <c r="G92"/>
  <c r="J90"/>
  <c r="I90"/>
  <c r="H90"/>
  <c r="G90"/>
  <c r="H89"/>
  <c r="L89" s="1"/>
  <c r="L88" s="1"/>
  <c r="J88"/>
  <c r="I88"/>
  <c r="G88"/>
  <c r="J83"/>
  <c r="I83"/>
  <c r="H83"/>
  <c r="G83"/>
  <c r="J80"/>
  <c r="I80"/>
  <c r="H80"/>
  <c r="G80"/>
  <c r="I79"/>
  <c r="L79" s="1"/>
  <c r="I78"/>
  <c r="L78" s="1"/>
  <c r="J75"/>
  <c r="H75"/>
  <c r="G75"/>
  <c r="H74"/>
  <c r="L74" s="1"/>
  <c r="H73"/>
  <c r="L73" s="1"/>
  <c r="J72"/>
  <c r="I72"/>
  <c r="G72"/>
  <c r="J70"/>
  <c r="I69"/>
  <c r="H69"/>
  <c r="G69"/>
  <c r="J66"/>
  <c r="J65" s="1"/>
  <c r="I66"/>
  <c r="I65" s="1"/>
  <c r="H66"/>
  <c r="H65" s="1"/>
  <c r="G66"/>
  <c r="G65" s="1"/>
  <c r="H64"/>
  <c r="L64" s="1"/>
  <c r="H63"/>
  <c r="L63" s="1"/>
  <c r="J62"/>
  <c r="J59" s="1"/>
  <c r="J58" s="1"/>
  <c r="I62"/>
  <c r="G62"/>
  <c r="J60"/>
  <c r="I60"/>
  <c r="H60"/>
  <c r="G60"/>
  <c r="G59" s="1"/>
  <c r="I57"/>
  <c r="L57" s="1"/>
  <c r="L55" s="1"/>
  <c r="L54" s="1"/>
  <c r="J55"/>
  <c r="J54" s="1"/>
  <c r="H55"/>
  <c r="G55"/>
  <c r="G54" s="1"/>
  <c r="H54"/>
  <c r="J52"/>
  <c r="H52"/>
  <c r="I51"/>
  <c r="H51"/>
  <c r="H50" s="1"/>
  <c r="G51"/>
  <c r="I48"/>
  <c r="H48"/>
  <c r="H47" s="1"/>
  <c r="G48"/>
  <c r="G47" s="1"/>
  <c r="J47"/>
  <c r="J44"/>
  <c r="I44"/>
  <c r="H44"/>
  <c r="H41" s="1"/>
  <c r="G44"/>
  <c r="J42"/>
  <c r="I42"/>
  <c r="H42"/>
  <c r="G42"/>
  <c r="J41"/>
  <c r="J39"/>
  <c r="J38" s="1"/>
  <c r="I39"/>
  <c r="I38" s="1"/>
  <c r="H39"/>
  <c r="H38" s="1"/>
  <c r="G39"/>
  <c r="G38" s="1"/>
  <c r="J31"/>
  <c r="I31"/>
  <c r="I28" s="1"/>
  <c r="H31"/>
  <c r="G31"/>
  <c r="J29"/>
  <c r="I29"/>
  <c r="H29"/>
  <c r="G29"/>
  <c r="J25"/>
  <c r="J24" s="1"/>
  <c r="J21" s="1"/>
  <c r="I25"/>
  <c r="I24" s="1"/>
  <c r="I21" s="1"/>
  <c r="H25"/>
  <c r="H24" s="1"/>
  <c r="G25"/>
  <c r="G24" s="1"/>
  <c r="J22"/>
  <c r="I22"/>
  <c r="H22"/>
  <c r="G22"/>
  <c r="I187" l="1"/>
  <c r="G731"/>
  <c r="G21"/>
  <c r="I55"/>
  <c r="I54" s="1"/>
  <c r="G110"/>
  <c r="G108" s="1"/>
  <c r="L130"/>
  <c r="L441"/>
  <c r="L437" s="1"/>
  <c r="H446"/>
  <c r="L446"/>
  <c r="G504"/>
  <c r="L128"/>
  <c r="H701"/>
  <c r="G846"/>
  <c r="G28"/>
  <c r="I41"/>
  <c r="I59"/>
  <c r="I75"/>
  <c r="I110"/>
  <c r="G217"/>
  <c r="I457"/>
  <c r="G487"/>
  <c r="H492"/>
  <c r="J542"/>
  <c r="J536" s="1"/>
  <c r="J617"/>
  <c r="L735"/>
  <c r="J732"/>
  <c r="J731" s="1"/>
  <c r="J787"/>
  <c r="J821"/>
  <c r="J820" s="1"/>
  <c r="H28"/>
  <c r="L52"/>
  <c r="L51" s="1"/>
  <c r="I217"/>
  <c r="H260"/>
  <c r="H259" s="1"/>
  <c r="H258" s="1"/>
  <c r="I368"/>
  <c r="L490"/>
  <c r="I675"/>
  <c r="I682"/>
  <c r="J217"/>
  <c r="I349"/>
  <c r="I838"/>
  <c r="H121"/>
  <c r="J187"/>
  <c r="L75"/>
  <c r="L62"/>
  <c r="L59" s="1"/>
  <c r="L58" s="1"/>
  <c r="L72"/>
  <c r="G336"/>
  <c r="L512"/>
  <c r="L434"/>
  <c r="I121"/>
  <c r="I109"/>
  <c r="I108"/>
  <c r="J69"/>
  <c r="L70"/>
  <c r="L69" s="1"/>
  <c r="H110"/>
  <c r="H368"/>
  <c r="H349" s="1"/>
  <c r="L417"/>
  <c r="L415" s="1"/>
  <c r="L426"/>
  <c r="L589"/>
  <c r="L548" s="1"/>
  <c r="L547" s="1"/>
  <c r="H776"/>
  <c r="H821"/>
  <c r="H820" s="1"/>
  <c r="J141"/>
  <c r="J259"/>
  <c r="I288"/>
  <c r="I287" s="1"/>
  <c r="I492"/>
  <c r="L495"/>
  <c r="H617"/>
  <c r="H767"/>
  <c r="G838"/>
  <c r="H846"/>
  <c r="H62"/>
  <c r="H59" s="1"/>
  <c r="H58" s="1"/>
  <c r="H72"/>
  <c r="H88"/>
  <c r="J110"/>
  <c r="H232"/>
  <c r="L267"/>
  <c r="J330"/>
  <c r="L331"/>
  <c r="L330" s="1"/>
  <c r="L377"/>
  <c r="J415"/>
  <c r="J389" s="1"/>
  <c r="I423"/>
  <c r="I389" s="1"/>
  <c r="L430"/>
  <c r="L423" s="1"/>
  <c r="J433"/>
  <c r="I437"/>
  <c r="I433" s="1"/>
  <c r="L488"/>
  <c r="L487" s="1"/>
  <c r="L493"/>
  <c r="G617"/>
  <c r="I669"/>
  <c r="J701"/>
  <c r="I701"/>
  <c r="J764"/>
  <c r="J785"/>
  <c r="J776" s="1"/>
  <c r="L786"/>
  <c r="L785" s="1"/>
  <c r="J806"/>
  <c r="H21"/>
  <c r="J28"/>
  <c r="G41"/>
  <c r="L83"/>
  <c r="L125"/>
  <c r="L124" s="1"/>
  <c r="L107" s="1"/>
  <c r="L218"/>
  <c r="L217" s="1"/>
  <c r="I260"/>
  <c r="I259" s="1"/>
  <c r="L263"/>
  <c r="L260" s="1"/>
  <c r="G349"/>
  <c r="L368"/>
  <c r="L349" s="1"/>
  <c r="G389"/>
  <c r="L414"/>
  <c r="L411" s="1"/>
  <c r="H423"/>
  <c r="I505"/>
  <c r="I509"/>
  <c r="L509" s="1"/>
  <c r="I512"/>
  <c r="J528"/>
  <c r="L529"/>
  <c r="L528" s="1"/>
  <c r="G536"/>
  <c r="G535" s="1"/>
  <c r="L535"/>
  <c r="J669"/>
  <c r="L686"/>
  <c r="L682" s="1"/>
  <c r="L703"/>
  <c r="L736"/>
  <c r="L732" s="1"/>
  <c r="L731" s="1"/>
  <c r="G776"/>
  <c r="L801"/>
  <c r="G821"/>
  <c r="G820" s="1"/>
  <c r="J846"/>
  <c r="I332"/>
  <c r="L831"/>
  <c r="L830" s="1"/>
  <c r="L821" s="1"/>
  <c r="I764"/>
  <c r="H764"/>
  <c r="I821"/>
  <c r="I820" s="1"/>
  <c r="L836"/>
  <c r="L835" s="1"/>
  <c r="L834" s="1"/>
  <c r="I50"/>
  <c r="L48"/>
  <c r="L47" s="1"/>
  <c r="H332"/>
  <c r="J758"/>
  <c r="J332"/>
  <c r="H109"/>
  <c r="H108"/>
  <c r="H107" s="1"/>
  <c r="I58"/>
  <c r="H20"/>
  <c r="J109"/>
  <c r="J108"/>
  <c r="J107" s="1"/>
  <c r="G58"/>
  <c r="G141"/>
  <c r="I47"/>
  <c r="G50"/>
  <c r="J51"/>
  <c r="J50" s="1"/>
  <c r="G109"/>
  <c r="G125"/>
  <c r="G124" s="1"/>
  <c r="G107" s="1"/>
  <c r="G214"/>
  <c r="H218"/>
  <c r="I125"/>
  <c r="I124" s="1"/>
  <c r="I107" s="1"/>
  <c r="G332"/>
  <c r="H535"/>
  <c r="H189"/>
  <c r="H188" s="1"/>
  <c r="H187" s="1"/>
  <c r="G259"/>
  <c r="G258" s="1"/>
  <c r="J359"/>
  <c r="J349" s="1"/>
  <c r="G434"/>
  <c r="G433" s="1"/>
  <c r="I487"/>
  <c r="H504"/>
  <c r="I617"/>
  <c r="H758"/>
  <c r="H838"/>
  <c r="G764"/>
  <c r="G758" s="1"/>
  <c r="H834"/>
  <c r="I377"/>
  <c r="H437"/>
  <c r="H433" s="1"/>
  <c r="H415"/>
  <c r="H389" s="1"/>
  <c r="H487"/>
  <c r="J834"/>
  <c r="G673"/>
  <c r="G669" s="1"/>
  <c r="H682"/>
  <c r="H669" s="1"/>
  <c r="I801"/>
  <c r="I776" s="1"/>
  <c r="I758" s="1"/>
  <c r="G834"/>
  <c r="J839"/>
  <c r="J838" s="1"/>
  <c r="G701"/>
  <c r="L670" l="1"/>
  <c r="L669" s="1"/>
  <c r="L433"/>
  <c r="L347"/>
  <c r="G20"/>
  <c r="I258"/>
  <c r="I132" s="1"/>
  <c r="J535"/>
  <c r="G346"/>
  <c r="J346"/>
  <c r="J258"/>
  <c r="J132" s="1"/>
  <c r="L492"/>
  <c r="H217"/>
  <c r="H132" s="1"/>
  <c r="L701"/>
  <c r="J20"/>
  <c r="L776"/>
  <c r="L758" s="1"/>
  <c r="L505"/>
  <c r="L504" s="1"/>
  <c r="I504"/>
  <c r="L259"/>
  <c r="L258" s="1"/>
  <c r="L132" s="1"/>
  <c r="L820"/>
  <c r="L50"/>
  <c r="G132"/>
  <c r="I20"/>
  <c r="H346"/>
  <c r="I535"/>
  <c r="L20" l="1"/>
  <c r="L389"/>
  <c r="L346" s="1"/>
  <c r="G855"/>
  <c r="G19" s="1"/>
  <c r="J855"/>
  <c r="H855"/>
  <c r="H19" s="1"/>
  <c r="I346"/>
  <c r="I855" s="1"/>
  <c r="I19" s="1"/>
  <c r="L855" l="1"/>
  <c r="L19" s="1"/>
  <c r="J19"/>
  <c r="K868" l="1"/>
  <c r="K870" s="1"/>
</calcChain>
</file>

<file path=xl/sharedStrings.xml><?xml version="1.0" encoding="utf-8"?>
<sst xmlns="http://schemas.openxmlformats.org/spreadsheetml/2006/main" count="18141" uniqueCount="1030">
  <si>
    <t>Приложение № 2</t>
  </si>
  <si>
    <t xml:space="preserve">к решению Алданского районного Совета </t>
  </si>
  <si>
    <t>"О бюджете муниципального образования</t>
  </si>
  <si>
    <t>"Алданский район" на 2013 год"</t>
  </si>
  <si>
    <t>Приложение № 7</t>
  </si>
  <si>
    <t>от 25.12.2012 года №     35-1</t>
  </si>
  <si>
    <t xml:space="preserve"> Распределение бюджетных ассигнований</t>
  </si>
  <si>
    <t xml:space="preserve">муниципального образования "Алданский район"на 2013 год </t>
  </si>
  <si>
    <t>по разделам, подразделам, целевым статьям и видам   функциональной  и ведомственной структуре расходов бюджетов Российской Федерации</t>
  </si>
  <si>
    <t>(тыс. руб.)</t>
  </si>
  <si>
    <t>Наименование</t>
  </si>
  <si>
    <t>Ведомство</t>
  </si>
  <si>
    <t>Рз</t>
  </si>
  <si>
    <t>ПР</t>
  </si>
  <si>
    <t>ЦСР</t>
  </si>
  <si>
    <t>ВР</t>
  </si>
  <si>
    <t>Сумма</t>
  </si>
  <si>
    <t>сессия февраль</t>
  </si>
  <si>
    <t>сессия апрель</t>
  </si>
  <si>
    <t>сессия май</t>
  </si>
  <si>
    <t>ВСЕГО РАСХОДОВ</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</si>
  <si>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</si>
  <si>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</si>
  <si>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</si>
  <si>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 01</t>
  </si>
  <si>
    <t>02 </t>
  </si>
  <si>
    <t>Субсидии муниципальным образованием Республики Саха (Якутия) на софинансирование расходных обязательств по оказанию муниципальных услуг (выполнению муниципальных функций), в связи с повышением оплаты труда работников учреждений бюджетного сектора экономики"</t>
  </si>
  <si>
    <t>010</t>
  </si>
  <si>
    <t>02</t>
  </si>
  <si>
    <t>9503407</t>
  </si>
  <si>
    <t>Фонд оплаты труда и страховые взносы</t>
  </si>
  <si>
    <t>121</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</si>
  <si>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</si>
  <si>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9991310</t>
  </si>
  <si>
    <t>Глава муниципального образования</t>
  </si>
  <si>
    <t>Иные выплаты персоналу, за исключением фонда оплаты труда</t>
  </si>
  <si>
    <t>122</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</si>
  <si>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</si>
  <si>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04</t>
  </si>
  <si>
    <t>Центральный аппарат</t>
  </si>
  <si>
    <t>9991320</t>
  </si>
  <si>
    <t>Закупка товаров,работ,услуг в сфере информационно-коммуникационных технологий</t>
  </si>
  <si>
    <t>242</t>
  </si>
  <si>
    <t>Прочая закупка товаров, работ и услуг для муниципальных нужд</t>
  </si>
  <si>
    <t>244</t>
  </si>
  <si>
    <t>Уплата налога на имущество организаций и земельного налога</t>
  </si>
  <si>
    <t>851</t>
  </si>
  <si>
    <t>Уплата прочих налогов, сборов и иных обязательных платежей</t>
  </si>
  <si>
    <t>852</t>
  </si>
  <si>
    <t>05</t>
  </si>
  <si>
    <t>Составление (изменение и дополнение)списков кандидатов в присяжные заседатели федеральных судов общей юрисдикции в РФ</t>
  </si>
  <si>
    <t>0014000</t>
  </si>
  <si>
    <t>Обеспечение деятельности финансовых, налоговых и таможенных органов и органов финансового (финансово-бюджетного) надзора</t>
  </si>
  <si>
    <t>06</t>
  </si>
  <si>
    <t>Руководитель контрольно-счетной палаты муниципального образования и его заместители</t>
  </si>
  <si>
    <t>9991400</t>
  </si>
  <si>
    <t>Обеспечение проведения выборов и референдумов</t>
  </si>
  <si>
    <t>07</t>
  </si>
  <si>
    <t>Муниципальные выборы</t>
  </si>
  <si>
    <t>9992000</t>
  </si>
  <si>
    <t>Резервные фонды</t>
  </si>
  <si>
    <t>11</t>
  </si>
  <si>
    <t>Резервные фонды местных администраций</t>
  </si>
  <si>
    <t>9993000</t>
  </si>
  <si>
    <t>Резервные средства</t>
  </si>
  <si>
    <t>870</t>
  </si>
  <si>
    <t>Другие общегосударственные вопросы</t>
  </si>
  <si>
    <t>13</t>
  </si>
  <si>
    <t>Повышение эффективности бюджетных расходов</t>
  </si>
  <si>
    <t>6014000</t>
  </si>
  <si>
    <t>ДЦП "Повышение эффективности бюджетных расходов муниципального образования "Алданский район" на 2011-2013 годы</t>
  </si>
  <si>
    <t>6014100</t>
  </si>
  <si>
    <t>Энергосбережение, Энергоэффективная экономика</t>
  </si>
  <si>
    <t>6006000</t>
  </si>
  <si>
    <t>МЦП "Энергосбережение и повышение энергетической эффективности"</t>
  </si>
  <si>
    <t>6006100</t>
  </si>
  <si>
    <t>Обучение ответственных за энергосбережение и повышение энергетической эффективности</t>
  </si>
  <si>
    <t>6006101</t>
  </si>
  <si>
    <t>Автоматизация потребления тепловой энергии учреждениями</t>
  </si>
  <si>
    <t>6006102</t>
  </si>
  <si>
    <t>Субсидии муниципальным учреждениям на иные цели</t>
  </si>
  <si>
    <t>612</t>
  </si>
  <si>
    <t>МЦП "Развитие муниципальной службы в муниципальном образовании "Алданский район" на 2012-2016 годы</t>
  </si>
  <si>
    <t>6018000</t>
  </si>
  <si>
    <t>Обучение по программампереподготовки и повышения квалификации муниципальных служащих</t>
  </si>
  <si>
    <t>6018100</t>
  </si>
  <si>
    <t>Субсидии муниципальным учреждениям на финансовое обеспечение муниципального задания на оказание муниципальных услуг (выполнение работ)</t>
  </si>
  <si>
    <t>611</t>
  </si>
  <si>
    <t>Обеспечение деятельности подведомственных учреждений</t>
  </si>
  <si>
    <t>9994000</t>
  </si>
  <si>
    <t>Выполнение отдельных государственных полномочий по комплектованию, хранению, учету и использованию документов Архивного фонда РС(Я)</t>
  </si>
  <si>
    <t>9906130</t>
  </si>
  <si>
    <t>Выполнение отдельных государственных полномочий по реализации Федерального закона от 25.10.02г. № 125-ФЗ "О жилищных субсидиях гражданам, выезжающим из районов Крайнего Севера и приравненных к ним местностей"</t>
  </si>
  <si>
    <t>9503501</t>
  </si>
  <si>
    <t>Осуществление отдельных государственных полномочий по организации деятельности  административных комиссий по расмотрению дел об административных правонарушениях</t>
  </si>
  <si>
    <t>9906120</t>
  </si>
  <si>
    <t>Программа Правительства РС(Я) по повышению эффективности бюджетных расходов на 2011-2013 годы</t>
  </si>
  <si>
    <t>9502301</t>
  </si>
  <si>
    <t>Исполнение органами местного самоуправления муниципальных районов переданных государственных полномочий по выравниванию бюджетов поселений</t>
  </si>
  <si>
    <t>9503202</t>
  </si>
  <si>
    <t>Иные межбюджетные трансферты за счет МБ</t>
  </si>
  <si>
    <t>9996500</t>
  </si>
  <si>
    <t xml:space="preserve">Общереспубликанское движение добрых дел "Моя Якутия  в 21 веке" </t>
  </si>
  <si>
    <t>9905220</t>
  </si>
  <si>
    <t>Субсидии на софинансирование объектов капитального строительства муниципальной собственности</t>
  </si>
  <si>
    <t>523</t>
  </si>
  <si>
    <t>Cтроительство культурно-спортивного комплекса с.Кутана</t>
  </si>
  <si>
    <t>9997008</t>
  </si>
  <si>
    <t>Членские взносы в Совет муниципальных образований</t>
  </si>
  <si>
    <t>9997010</t>
  </si>
  <si>
    <t>Мобилизационная и вневойсковая подготовка</t>
  </si>
  <si>
    <t>03</t>
  </si>
  <si>
    <t>Субвенция на осуществление первичного воинского учета на территориях, где отсутствуют военные комиссариаты</t>
  </si>
  <si>
    <t>00136 00</t>
  </si>
  <si>
    <t>Субвенции</t>
  </si>
  <si>
    <t>530</t>
  </si>
  <si>
    <t xml:space="preserve">Обеспечение равных условий оплаты труда, установленных нормативными правовыми актами Республики Саха (Якутия), работникам местных администраций, выполняющим функции по осуществлению полномочий Российской Федерации по первичному воинскому учету на территориях, где отсутствуют военные комиссариаты, за счет средств государственного бюджета </t>
  </si>
  <si>
    <t>9503405</t>
  </si>
  <si>
    <t>541</t>
  </si>
  <si>
    <t>Защита населения и территории от чрезвычайных ситуаций природного и техногенного характера, гражданская оборона</t>
  </si>
  <si>
    <t>Органы внутренних дел</t>
  </si>
  <si>
    <t>Правоохранительные органы и защита населения и территорий МО от ЧС</t>
  </si>
  <si>
    <t>6009000</t>
  </si>
  <si>
    <t xml:space="preserve"> </t>
  </si>
  <si>
    <t>МП "Профилактика правонарушений в муниципальном образовании "Алданский район" на 2013-2016 годы"</t>
  </si>
  <si>
    <t>6009400</t>
  </si>
  <si>
    <t>Изготовление,установление размещение на территория населенныхпунктов, в образовательны учреждениях, а также СМИ информационнойсоциальной рекламы в сфере профилактики правонарушений (плакаты,баннеры передачи и иные мероприятия),пропагандирующей законопослушное поведение и здоровый образ жизни</t>
  </si>
  <si>
    <t>6009401</t>
  </si>
  <si>
    <t>Приобретение, установка систем видеонаблюдения и инжениерного оборудовани на основных улицах, местах массового пребывания граждан и местах провендения культурно-массовых мероприятий в городе Алдан</t>
  </si>
  <si>
    <t>6009402</t>
  </si>
  <si>
    <t>Приобретение, установка систем видеонаблюдения и инжениерного оборудовани на основных улицах, местах массового пребывания граждан и местах провендения культурно-массовых мероприятий в городе Томмот</t>
  </si>
  <si>
    <t>6009403</t>
  </si>
  <si>
    <t>Приобретение, установка систем видеонаблюдения и инжениерного оборудовани на основных улицах, местах массового пребывания граждан и местах провендения культурно-массовых мероприятий в поселке Н-Куранах</t>
  </si>
  <si>
    <t>6009404</t>
  </si>
  <si>
    <t>Изготовление,установление размещение на территория населенных пунктов,  а также СМИ социальной рекламы антинаркотической пропаганды</t>
  </si>
  <si>
    <t>6009405</t>
  </si>
  <si>
    <t>Органы юстиции</t>
  </si>
  <si>
    <t xml:space="preserve">Субвенция на осуществление полномочий по государственной регистрация актов гражданского состояния </t>
  </si>
  <si>
    <t>00138 00</t>
  </si>
  <si>
    <t>09</t>
  </si>
  <si>
    <t>МП "Защита населения и территорий от чрезвычайных ситуаций природного и техногенного характкра в муниципальном образованийй "Алданский район" на 2013-2016 годы"</t>
  </si>
  <si>
    <t>6009200</t>
  </si>
  <si>
    <t>Изготовление и распостранение плакатов, аншлагов, памяток для населения района по способам защиты и правилам поведения на водных обьектах</t>
  </si>
  <si>
    <t>6009201</t>
  </si>
  <si>
    <t>Создание материальных и финансовых резервов для ЧС В 2013-2017 ГГ</t>
  </si>
  <si>
    <t>6009202</t>
  </si>
  <si>
    <t>Выполнение работ, оказание услуг, предоставление специализированной гидрометинформации</t>
  </si>
  <si>
    <t>6009203</t>
  </si>
  <si>
    <t>Национальная  экономика</t>
  </si>
  <si>
    <t>Общеэкономические вопросы</t>
  </si>
  <si>
    <t>Расходы на выполнение отдельных государственных полномочий по государственному регулированию цен (тарифов)</t>
  </si>
  <si>
    <t>9906140</t>
  </si>
  <si>
    <t>Осуществление отдельных государственных полномочий по лицензированию розничной продажи алкогольной продукции</t>
  </si>
  <si>
    <t>8508100</t>
  </si>
  <si>
    <t>Сельское хозяйство и рыболовство</t>
  </si>
  <si>
    <t>МП "Поддержка сельхотоваропроизводителей в МО "Алданский район" на период 2012-2016 годы"</t>
  </si>
  <si>
    <t>6004200</t>
  </si>
  <si>
    <t>Субсидирование части затрат сельхозтоваропрогизводителям в сфере животноводчества (приоритение молодняка сельхоз животных)</t>
  </si>
  <si>
    <t>6004201</t>
  </si>
  <si>
    <t>Субсидии юридическим лицам (кроме муниципальных учреждений), индивидуальным предпринимателям, физическим лицам-производителям товаров, работ,услуг</t>
  </si>
  <si>
    <t>810</t>
  </si>
  <si>
    <t>Содержание маточного поголовья КРС</t>
  </si>
  <si>
    <t>6004202</t>
  </si>
  <si>
    <t>Субсидия на корма свиноводческим организациям</t>
  </si>
  <si>
    <t>6004203</t>
  </si>
  <si>
    <t>Поддержка табунного коневодства</t>
  </si>
  <si>
    <t>6004204</t>
  </si>
  <si>
    <t>Отстрел волков</t>
  </si>
  <si>
    <t>6004205</t>
  </si>
  <si>
    <t>Выплата премий охотникам за сданную шкуру волка</t>
  </si>
  <si>
    <t>6004206</t>
  </si>
  <si>
    <t>Реализация инвестпроекта по Агрогородку с. Якокит</t>
  </si>
  <si>
    <t>6004207</t>
  </si>
  <si>
    <t>Бюджетные инвестиции в объекты муниципальной собственности казенным учреждениям вне рамок государственного оборонного заказа</t>
  </si>
  <si>
    <t>411</t>
  </si>
  <si>
    <t>Поддержка скотоводства</t>
  </si>
  <si>
    <t>8505301</t>
  </si>
  <si>
    <t>Поддержка базовых свиноводческих хозяйств</t>
  </si>
  <si>
    <t>8505303</t>
  </si>
  <si>
    <t>8505305</t>
  </si>
  <si>
    <t>Повышение урожайности сельскохозяйственных культур</t>
  </si>
  <si>
    <t>8506300</t>
  </si>
  <si>
    <t>Поддержка посева кормовых культур</t>
  </si>
  <si>
    <t>8506402</t>
  </si>
  <si>
    <t>Поддержка северного оленеводства</t>
  </si>
  <si>
    <t>8507101</t>
  </si>
  <si>
    <t>Материально-техническое обеспечение оленеводов</t>
  </si>
  <si>
    <t>8507102</t>
  </si>
  <si>
    <t>Выполнение отдельных государственных полномочий по поддержке сельскохозяйственного производства муниципальными служащими</t>
  </si>
  <si>
    <t>8515100</t>
  </si>
  <si>
    <t>Выполнение отдельных государственных полномочий по поддержке сельскохозяйственного производства муниципальными учреждениями</t>
  </si>
  <si>
    <t>8515200</t>
  </si>
  <si>
    <t>111</t>
  </si>
  <si>
    <t>112</t>
  </si>
  <si>
    <t xml:space="preserve">Транспорт                                                            </t>
  </si>
  <si>
    <t>08</t>
  </si>
  <si>
    <t>МП "Развитие дорожно-транспортного комплекса"</t>
  </si>
  <si>
    <t>6005000</t>
  </si>
  <si>
    <t>Подпрограмма "Содержание и ремонт автомобильных дорог общего пользования местного значения , подбездных автомобильных дорог к населенным пунктам муниципального образования "Алданский район" на период 2012-2016 годы"</t>
  </si>
  <si>
    <t>6005300</t>
  </si>
  <si>
    <t>Зимнее содержание (очистка от снега) автодорог общего пользования местного значения вне границ населенных пунктов</t>
  </si>
  <si>
    <t>6005301,</t>
  </si>
  <si>
    <t>6005301</t>
  </si>
  <si>
    <t>Летнее содержание  автодорог общего пользования местного значения вне границ населенных пунктов</t>
  </si>
  <si>
    <t>6005302</t>
  </si>
  <si>
    <t>Ремонт автодороги Томмот-Ыллымах</t>
  </si>
  <si>
    <t>6005303</t>
  </si>
  <si>
    <t>Ремонт автодороги Н-Куранах-Хатыстыр</t>
  </si>
  <si>
    <t>6005304</t>
  </si>
  <si>
    <t>Ремонт автодороги Алдан-Якокут</t>
  </si>
  <si>
    <t>6005305</t>
  </si>
  <si>
    <t>Каппиталный ремонт автодороги Алдан-Ленинский</t>
  </si>
  <si>
    <t>6005306</t>
  </si>
  <si>
    <t>Содержание автодороги 1 й Орочен-Лебединый</t>
  </si>
  <si>
    <t>6005307</t>
  </si>
  <si>
    <t>Содержание автозимника Томмот-Кутана-Чагда (подьезд)</t>
  </si>
  <si>
    <t>6005308</t>
  </si>
  <si>
    <t>Содержание автозимника Томмот-Кутана</t>
  </si>
  <si>
    <t>6005309</t>
  </si>
  <si>
    <t>Подпрограмма "Транспортное обслуживание  населения на межселенны автобусных маршрутах МО "Алданский район" на период 2012-2016 годы"</t>
  </si>
  <si>
    <t>6005400</t>
  </si>
  <si>
    <t>Возмещение убытков транспортному предприятию связанных с эксплуатационно деятельностью а семь межселенных автобусных маршрутах МО "Алданский район"</t>
  </si>
  <si>
    <t>6005401</t>
  </si>
  <si>
    <t>Увеличение уставного капитала МУП АР АПАП</t>
  </si>
  <si>
    <t>9997009</t>
  </si>
  <si>
    <t>Бюджетные инвестиции в обьекты муниципальной собственности унитарным предприятиям, основанным на праве хозяйственного ведения</t>
  </si>
  <si>
    <t>422</t>
  </si>
  <si>
    <t>Дорожное хозяйство</t>
  </si>
  <si>
    <t>Иные межбюджетные трансферты местным бюджетам</t>
  </si>
  <si>
    <t>Строительство автомобильных дорог</t>
  </si>
  <si>
    <t>8803200</t>
  </si>
  <si>
    <t>Содержание местных автомобильных дорог</t>
  </si>
  <si>
    <t>8803402</t>
  </si>
  <si>
    <t>Ремонт местных дорог</t>
  </si>
  <si>
    <t>8803303</t>
  </si>
  <si>
    <t>Ремонт дворовых территорий</t>
  </si>
  <si>
    <t>8803305</t>
  </si>
  <si>
    <t>Другие вопросы в области национальной экономики</t>
  </si>
  <si>
    <t>12</t>
  </si>
  <si>
    <t>МЦП  "Управление муниципальной собственностью муниципального образования "Алданский район"</t>
  </si>
  <si>
    <t>6017000</t>
  </si>
  <si>
    <t>Управление программой</t>
  </si>
  <si>
    <t>6017100</t>
  </si>
  <si>
    <t>Учет муниципального имущества и формирование муниципальной собственности на объекты капитального строительства</t>
  </si>
  <si>
    <t>6017200</t>
  </si>
  <si>
    <t>Осуществление технической инвентаризации объектов муниципальной казны и муниципальных учреждений, находящихся в муниципальной собственности</t>
  </si>
  <si>
    <t>6017201</t>
  </si>
  <si>
    <t>Проведение оценочных работ на объекты, составляющие казну муниципального образования «Алданский район</t>
  </si>
  <si>
    <t>6017202</t>
  </si>
  <si>
    <t>Проведение ремонтных работ (реконструкция имущества казны)</t>
  </si>
  <si>
    <t>6017203</t>
  </si>
  <si>
    <t>Оценка имущества для принятия управленческих решений</t>
  </si>
  <si>
    <t>6017204</t>
  </si>
  <si>
    <t>Содержание имущества</t>
  </si>
  <si>
    <t>6017205</t>
  </si>
  <si>
    <t>Cтрахование муниципального имущества</t>
  </si>
  <si>
    <t>6017206</t>
  </si>
  <si>
    <t>Управление земельными ресурсами</t>
  </si>
  <si>
    <t>6017300</t>
  </si>
  <si>
    <t>Межевание земельных участков, право аренды либо собственности, на которые подлежит продаже на аукционе</t>
  </si>
  <si>
    <t>6017301</t>
  </si>
  <si>
    <t>Оценка размера аренды земельных участков, право аренды либо собственности, на которые подлежит продаже на аукционе</t>
  </si>
  <si>
    <t>6017302</t>
  </si>
  <si>
    <t>Проведение кадастровых работ на земельных участках, на которые у муниципального образования «Алданский район» возникает право собственности и их регистрация для дальнейшего предоставления земельных участков на праве аренды и выкупа земельных участков</t>
  </si>
  <si>
    <t>6017303</t>
  </si>
  <si>
    <t>МЦП "Развитие предпринимательства и туризма в МО "Алданский район"</t>
  </si>
  <si>
    <t>6003000</t>
  </si>
  <si>
    <t>Поддержка малого и среднего предпринимательства</t>
  </si>
  <si>
    <t>6003100</t>
  </si>
  <si>
    <t>Субсидирование части затрат, понесенных субьектами малого и среднего предпринимательства,  осуществляющими деятельность в сфере производствап продукции, по уплате процентов по кредитам и займам, полученными в кредитных организациях, по лизинговым платежам в части лизингодателя</t>
  </si>
  <si>
    <t>6003101</t>
  </si>
  <si>
    <t xml:space="preserve">Предоставление субсидии на развитие системы микрофинансирования некоммерческой организации "Фонд поддержки малого и среднего предпринимательства муниципального образования "Алданский район" </t>
  </si>
  <si>
    <t>6003102</t>
  </si>
  <si>
    <t>Предоставление грантов начинающим субьектам малого предпринимательства</t>
  </si>
  <si>
    <t>6003103</t>
  </si>
  <si>
    <t>Субсидирование части затрат субьектов малого и среднего предпринимательства,связанных с участием в выставочно-ярморочных мероприятиях, на проведение презентации республиканской промышленной продукции субьектов малого и среднего предпринимательства на территории РФ, в том числе РС (Я)</t>
  </si>
  <si>
    <t>6003104</t>
  </si>
  <si>
    <t>Строительство Бизнес-инкубатора в г. Алдан</t>
  </si>
  <si>
    <t>6003105</t>
  </si>
  <si>
    <t>Субсидирование части затрат понесенных субьектами малого и среднего предпринимательства,занятыми в сфере производства продукции, а арендную плату за имущество, используемое в производственном процессе</t>
  </si>
  <si>
    <t>6003106</t>
  </si>
  <si>
    <t>Субсидирование части затрат понесенных субьектами малого и среднего предпринимательства,занятыми в сфере производства продукции,на профессиональную подготовку, переподготовку, повышение квалификации и стажировку производственного персонала</t>
  </si>
  <si>
    <t>6003107</t>
  </si>
  <si>
    <t>Субсидирование части затрат понесенных субьектами малого и среднего предпринимательства на модернизацию производственного оборудования</t>
  </si>
  <si>
    <t>6003108</t>
  </si>
  <si>
    <t>Субсидирование части транспортных расходов,  понесенных субьектами малого и среднего предпринимательства по доставке производственного оборудования</t>
  </si>
  <si>
    <t>6003109</t>
  </si>
  <si>
    <t>Субсидирование части затрат субьектов малого и среднего предпринимательства,понесенных на приобритение рабочего инструмента и расходных материалов по производству одного или нескольких видов продукции народно-художественного промысла и декаротивно-прикадного искуствасвязанных с участием в выставочно-ярморочных мероприятиях, на проведение презентации республиканской промышленной продукции субьектов малого и среднего предпринимательства на территории РФ, в том числе РС (Я)</t>
  </si>
  <si>
    <t>6003110</t>
  </si>
  <si>
    <t>Субсидирование части затрат понесенных субьектами малого и среднего предпринимательства,занятыми в сфере производства продукции,на профессиональную подготовку, переподготовку, повышение квалификации и стажировку работников, занятых в сфере оказания бытового облуживания</t>
  </si>
  <si>
    <t>6003111</t>
  </si>
  <si>
    <t>Проведение декады бытового обслуживания</t>
  </si>
  <si>
    <t>6003112</t>
  </si>
  <si>
    <t>Субсидирование части затрат на арендную плату за имущество,понесенных субьектами малого и среднего предпринимательства, оказывающие услуги по уходу и присмотру за детьми дошкольного возраста</t>
  </si>
  <si>
    <t>6003113</t>
  </si>
  <si>
    <t>Субсидирование части затрат ,понесенных субьектами малого и среднего предпринимательства, на организацию групп дневного времяпровождения детей дошкольного возраста  и иных подобных им видов деятельности по уходу и присмотру за детьми</t>
  </si>
  <si>
    <t>6003114</t>
  </si>
  <si>
    <t>Предоставление информации по вопросам организации и осуществления предпринимательской деятельности, а также мерам государственной и муниципальной поддержки через созданный в сети интернет официальный сайт МО "Алданский район"</t>
  </si>
  <si>
    <t>6003115</t>
  </si>
  <si>
    <t>Проведение семинаров по повышению квалификации работников, занятых в малом бизнесе (образовательные услуги)</t>
  </si>
  <si>
    <t>6003116</t>
  </si>
  <si>
    <t>Проведение Дня предпринимателя</t>
  </si>
  <si>
    <t>6003117</t>
  </si>
  <si>
    <t>Мероприятия,направленныена развитие малого и среднего предпринимательства</t>
  </si>
  <si>
    <t>6003118</t>
  </si>
  <si>
    <t>Грант на усовершенствование действующих туристских маршрутов внутреннего и вьездного туризма</t>
  </si>
  <si>
    <t>6003201</t>
  </si>
  <si>
    <t>Развитие сети объектов инфраструктуры поддержки малого и среднего предпринимательства, специализирующиеся на предоставлении услуг различным категориям субъектов предпринимательской деятельности</t>
  </si>
  <si>
    <t>8302500</t>
  </si>
  <si>
    <t>Жилищно-коммунальное хозяйство</t>
  </si>
  <si>
    <t>00</t>
  </si>
  <si>
    <t>Жилищное хозяйство</t>
  </si>
  <si>
    <t>Софинансирование муниципальных программ по энергосбережению и повышению энергетической эффективности</t>
  </si>
  <si>
    <t>9105401</t>
  </si>
  <si>
    <t>Субсидии, за исключением субсидий на софинансирование объектов капитального строительства муниципальной собственности</t>
  </si>
  <si>
    <t>521</t>
  </si>
  <si>
    <t>Разработка программ комплексного развития систем коммунальной инфраструктуры муниципальных образований РС(Я)</t>
  </si>
  <si>
    <t>6902302</t>
  </si>
  <si>
    <t>Благоустройство</t>
  </si>
  <si>
    <t>МП "Упорядочение и развитие обьекто размещения и переработки твердых бытовых, промышленных отходов на территории Алданского района на 2012-2016 годы"</t>
  </si>
  <si>
    <t>6008000</t>
  </si>
  <si>
    <t>Полигоны (свалки) твердых бытовых и промышленных отходов Алданского района</t>
  </si>
  <si>
    <t>6008400</t>
  </si>
  <si>
    <t>Разработка проектов рекультивации обьектов размещения твердых бытовых и промышленных отходов</t>
  </si>
  <si>
    <t>6008401</t>
  </si>
  <si>
    <t>Проведение рекультивации обьектов размещения твердых бытовых и промышленных отходов</t>
  </si>
  <si>
    <t>6008402</t>
  </si>
  <si>
    <t>Образование</t>
  </si>
  <si>
    <t>МП "Развитие системы образования в МО "Алданский район" на 2013-2016 годы"</t>
  </si>
  <si>
    <t>6001200</t>
  </si>
  <si>
    <t>Подпрограмма "Дошкольное образование"</t>
  </si>
  <si>
    <t>Организация работы инновационных площадок</t>
  </si>
  <si>
    <t>6001201</t>
  </si>
  <si>
    <t>Проведение кокурсов</t>
  </si>
  <si>
    <t>6001202</t>
  </si>
  <si>
    <t>Организация и проведение районных семинаров</t>
  </si>
  <si>
    <t>6001203</t>
  </si>
  <si>
    <t>Обеспечение детской мебелью,технологическим оборудованием</t>
  </si>
  <si>
    <t>6001204</t>
  </si>
  <si>
    <t>Проведение капиальных и текущих ремонтов</t>
  </si>
  <si>
    <t>6001205</t>
  </si>
  <si>
    <t>Приобретение оборудования на летние площадки</t>
  </si>
  <si>
    <t>6001206</t>
  </si>
  <si>
    <t>Обеспечение противопожарной безопасности дошкольных образовательных учреждений</t>
  </si>
  <si>
    <t>6001207</t>
  </si>
  <si>
    <t>Обеспечение антитеррористической безопасности ДОУ</t>
  </si>
  <si>
    <t>6001208</t>
  </si>
  <si>
    <t>Обеспечение деятельности муниципальных дошкольных образовательных учреждений в рамках муниципальной услуги</t>
  </si>
  <si>
    <t>6001209</t>
  </si>
  <si>
    <t>Субсидии бюджетным учреждениям на возмещение нормативных затрат, связанных с оказанием ими государственных (муниципальных) услуг (выполнением работ)</t>
  </si>
  <si>
    <t xml:space="preserve">Предоставление льгот по коммунальным услугам педагогическим работникам образовательных учреждений </t>
  </si>
  <si>
    <t>6202103</t>
  </si>
  <si>
    <t>Субсидии муниципальным образованиям Республики Саха (Якутия) на софинансирование расходных обязательств по оказанию муниципальных услуг (выполнению муниципальных функций), в связи с повышением оплаты труда работников учреждений бюджетного сектора экономик (Дошкольные образовательные учреждения)</t>
  </si>
  <si>
    <t>6202202</t>
  </si>
  <si>
    <t>Общее образование</t>
  </si>
  <si>
    <t>Подпрограмма "Общее образование"</t>
  </si>
  <si>
    <t>6001300</t>
  </si>
  <si>
    <t>Муниципальная поддержка участия школьников в олимпиадах респубканского уровня</t>
  </si>
  <si>
    <t>6001301</t>
  </si>
  <si>
    <t>Проведение муниципальных предметных олимпиад</t>
  </si>
  <si>
    <t>6001302</t>
  </si>
  <si>
    <t>Доставка и проведение ДКР МО РС(Я )по результатам освоения ФГОС начального, основного общего образовани</t>
  </si>
  <si>
    <t>6001303</t>
  </si>
  <si>
    <t>Организация и проведение государственной итоговой аттестациив новой форме в 9 кл</t>
  </si>
  <si>
    <t>6001304</t>
  </si>
  <si>
    <t>Организация и проведение Единого государственного экзамена в 11 классе</t>
  </si>
  <si>
    <t>6001305</t>
  </si>
  <si>
    <t>Конкурс инновационных проектов среди ОУ района, направленных на решение социально-экономических задач района</t>
  </si>
  <si>
    <t>6001306</t>
  </si>
  <si>
    <t xml:space="preserve">Участие в республиканских конкурсах </t>
  </si>
  <si>
    <t>6001307</t>
  </si>
  <si>
    <t>Организация и проведение районных педагогических чтений</t>
  </si>
  <si>
    <t>6001308</t>
  </si>
  <si>
    <t>Проведение районных дистационных конкурсов педагогического мастерства</t>
  </si>
  <si>
    <t>6001309</t>
  </si>
  <si>
    <t>Организация конкурсов, фестивалей, смотров и других мероприятийв сфере правового образования и воспмтания</t>
  </si>
  <si>
    <t>6001310</t>
  </si>
  <si>
    <t>Приобретение школьной мебели, учебного оборудования в условиях перехода на новые ФГОС</t>
  </si>
  <si>
    <t>6001311</t>
  </si>
  <si>
    <t>Проведение капитальных  ремонтов школ</t>
  </si>
  <si>
    <t>6001312</t>
  </si>
  <si>
    <t>Обеспечение противопожарной безопасности общеобразовательных учреждений</t>
  </si>
  <si>
    <t>6001313</t>
  </si>
  <si>
    <t>Обеспечение антитеррористической безопасности общеобразовательных учреждений</t>
  </si>
  <si>
    <t>6001314</t>
  </si>
  <si>
    <t>Обеспечение деятельности муниципальных общеобразовательных учреждений в рамках муниципальной услуги</t>
  </si>
  <si>
    <t>6001315</t>
  </si>
  <si>
    <t>Подпрограмма "Дополнительное образование"</t>
  </si>
  <si>
    <t>6001400</t>
  </si>
  <si>
    <t>Обеспечение деятельности муниципальных учреждений дополнительного образования (муз. Школы)</t>
  </si>
  <si>
    <t>6001401</t>
  </si>
  <si>
    <t>Обеспечение деятельности муниципальных учреждений дополнительного образования (ДЮСШ)</t>
  </si>
  <si>
    <t>6001402</t>
  </si>
  <si>
    <t>Обеспечение деятельности ресурсных центров по дополнительному образованию на базе общеобразовательных учреждений</t>
  </si>
  <si>
    <t>6001403</t>
  </si>
  <si>
    <t>Проведение мероприятий, напрапвленных на выявление и поддержку талантливых детей</t>
  </si>
  <si>
    <t>6001404</t>
  </si>
  <si>
    <t>Проведение районных конкурсов</t>
  </si>
  <si>
    <t>6001405</t>
  </si>
  <si>
    <t>Проведение районного слета победителей олимпиад "Юнтал"</t>
  </si>
  <si>
    <t>6001406</t>
  </si>
  <si>
    <t>Проведение районных и обеспечение участия в республиканских спортивных соревнованиях</t>
  </si>
  <si>
    <t>6001407</t>
  </si>
  <si>
    <t>Приобритение технологического оборудованиядля учреждений доп. Образования (спорт. Инвентарь)</t>
  </si>
  <si>
    <t>6001408</t>
  </si>
  <si>
    <t>Обследование и проведение капитальных ремонтов зданий и сооружений</t>
  </si>
  <si>
    <t>6001409</t>
  </si>
  <si>
    <t xml:space="preserve">  Организация и проведение культурно-просветительских мероприятий, творческих конкурсов, фестивалей, выставок, концертов, спектаклей в рамках образовательной </t>
  </si>
  <si>
    <t>6001410</t>
  </si>
  <si>
    <t xml:space="preserve"> Приобретение музыкальных инструментов, мебели, оргтехники,  наглядных пособий, специального оборудования, др.</t>
  </si>
  <si>
    <t>6001411</t>
  </si>
  <si>
    <t xml:space="preserve"> Пополнение библиотечных фондов школ: приобретение нотных изданий, художественных альбомов, учебников, рабочих тетрадей, учебно-методических  пособий по различным дисциплинам, видам искусств.</t>
  </si>
  <si>
    <t>6001412</t>
  </si>
  <si>
    <t>Обновление фонотек, видеотек, фильмотек в школах по различным  видам искусств.</t>
  </si>
  <si>
    <t>6001413</t>
  </si>
  <si>
    <t xml:space="preserve">Проведение  капитального ремонта  </t>
  </si>
  <si>
    <t>6001414</t>
  </si>
  <si>
    <t>Изучение  опыта работы школ искусств близлежащих регионов. Организация поездок для обмена опытом.</t>
  </si>
  <si>
    <t>6001415</t>
  </si>
  <si>
    <t xml:space="preserve"> Реализация мероприятий, направленных на повышение уровня исполнительского мастерства : организация и проведение  районных и другого уровня фестивалей, конкурсов, олимпиад, смотров по различным видам искусств и жанрам </t>
  </si>
  <si>
    <t>6001416</t>
  </si>
  <si>
    <t>Организация выезда талантливых детей (солистов-исполнителей, творческих коллективов), обучающихся в школах искусств, и их преподавателей для участия в республиканских, межрегиональных, российских и международных конкурсах, летних творческих школах для одаренных детей</t>
  </si>
  <si>
    <t>6001417</t>
  </si>
  <si>
    <t>Организация выезда на пленэры, проведение выездных концертных мероприятий.</t>
  </si>
  <si>
    <t>6001418</t>
  </si>
  <si>
    <t>Строительство нового здания для Томмотской детской школы искусств</t>
  </si>
  <si>
    <t>6001419</t>
  </si>
  <si>
    <t>модернизация региональных систем общего образования</t>
  </si>
  <si>
    <t>4362100</t>
  </si>
  <si>
    <t>Ежемесячное денежное вознаграждение за классное руководство</t>
  </si>
  <si>
    <t>5200900</t>
  </si>
  <si>
    <t>Ежемесячное денежное вознаграждение за классное руководство за счет средств РС (Я)</t>
  </si>
  <si>
    <t>6203104</t>
  </si>
  <si>
    <t>О казание услуг (выполнение работ)специальными (коррекционными) образовательными учреждениями для детей с ограниченными возможностями здоровья и образовательных учреждений санаторного типа для детей, нуждающихся в длительном лечении</t>
  </si>
  <si>
    <t>6203105</t>
  </si>
  <si>
    <t>Расходы на реализацию государственного стандарта общего образования</t>
  </si>
  <si>
    <t>Реализация государственного стандарта общего образования</t>
  </si>
  <si>
    <t>Предоставление льгот по коммунальным услугам педагогическим работникам образовательных учреждений</t>
  </si>
  <si>
    <t>6203204</t>
  </si>
  <si>
    <t xml:space="preserve">Финансирование образовательных учреждений для детей-сирот и детей, оставшихся без попечения родителей </t>
  </si>
  <si>
    <t>6205107</t>
  </si>
  <si>
    <t>Субсидии муниципальным образованиям Республики Саха (Якутия) на софинансирование расходных обязательств по оказанию муниципальных услуг (выполнению муниципальных функций), в связи с повышением оплаты труда работников учреждений бюджетного сектора экономики</t>
  </si>
  <si>
    <t>9906160</t>
  </si>
  <si>
    <t>Разработка ПСД  "Пристрой к спорткомплексу Металлург"</t>
  </si>
  <si>
    <t>9997011</t>
  </si>
  <si>
    <t>Разработка ПСД "Крытый холодный хоккейный корт"</t>
  </si>
  <si>
    <t>9997012</t>
  </si>
  <si>
    <t>Молодежная политика и оздоровление детей</t>
  </si>
  <si>
    <t>Подпрограмма "Отдых и оздоровлениедетей"</t>
  </si>
  <si>
    <t>6001500</t>
  </si>
  <si>
    <t>Организация отдыха и оздоровления детей, в том числе находящихся в трудной жизненной ситуации</t>
  </si>
  <si>
    <t>6001501</t>
  </si>
  <si>
    <t>Приобретение товаров, работ,услуг в пользу граждан</t>
  </si>
  <si>
    <t>323</t>
  </si>
  <si>
    <t>Приобретение инвентаря и оборудования для летнего лагеря "Берег Дружбы"</t>
  </si>
  <si>
    <t>6001502</t>
  </si>
  <si>
    <t>Проведение капитального и текущего ремонта зданий и сооружений летнего загородного лагеря "Берег Дружбы"</t>
  </si>
  <si>
    <t>6001503</t>
  </si>
  <si>
    <t>Обеспечение деятельности муниципального учреждения "Берег Дружбы"</t>
  </si>
  <si>
    <t>6001504</t>
  </si>
  <si>
    <t>МП "Гражданско-патриотическое воспитание молодежи Алданского района на 2012-2016 годы"</t>
  </si>
  <si>
    <t>6010000</t>
  </si>
  <si>
    <t>Подпрограмма "Молодежная политика"</t>
  </si>
  <si>
    <t>6010200</t>
  </si>
  <si>
    <t>Организация мероприятий, направленных на повышение избирательной активности молодежи</t>
  </si>
  <si>
    <t>6010201</t>
  </si>
  <si>
    <t>Участие молодежи в работе консультативного Совета национальностей при главе МО "Алданский район", создания молодежной ассамблеи народов</t>
  </si>
  <si>
    <t>6010202</t>
  </si>
  <si>
    <t>Проведение патриотических акций, направленных на воспитание у подрастающего поколения духовно-нравственных ценностей</t>
  </si>
  <si>
    <t>6010203</t>
  </si>
  <si>
    <t>Организация работы шефской помощи военнослужащим из воинской части № 03415 г.Свободный</t>
  </si>
  <si>
    <t>6010204</t>
  </si>
  <si>
    <t>Проведение мероприятий по повышению престижа службы в армии</t>
  </si>
  <si>
    <t>6010205</t>
  </si>
  <si>
    <t>Организация и проведение мероприятий, направленных на вовлечение в правовую культуру и деятельность органов местного самоуправления</t>
  </si>
  <si>
    <t>6010206</t>
  </si>
  <si>
    <t>Организация мероприятий, направленных на пропаганду среди молодежи национальной культуры и традиций народов республики</t>
  </si>
  <si>
    <t>6010207</t>
  </si>
  <si>
    <t>Организация и проведение районных фестивалей, конкурсов, форумов в области реализации молодежной политики на территории Алданского района</t>
  </si>
  <si>
    <t>6010208</t>
  </si>
  <si>
    <t>Участие в республиканских и российских фестивалей, конкурсах, акциях,  форумах, курсах повышения квалификации, конференциях, семинаров области государственной молодежной политики и т.п.</t>
  </si>
  <si>
    <t>6010209</t>
  </si>
  <si>
    <t>Развитие студенческих строительных трудовых отрядов, открытие местного отделения молодежного студенческого отряда и обеспечение его деятельности</t>
  </si>
  <si>
    <t>6010210</t>
  </si>
  <si>
    <t>Организация, проведение и участие во всероссийских , региональных, республиканских слетах молодежных студенческих отрядов</t>
  </si>
  <si>
    <t>6010211</t>
  </si>
  <si>
    <t>Организация, семинаров, круглых столов для командировок и комиссаров студенческих отрядов</t>
  </si>
  <si>
    <t>6010212</t>
  </si>
  <si>
    <t>Выпуск буклетов, листовок в целях реализации данной задачи</t>
  </si>
  <si>
    <t>6010213</t>
  </si>
  <si>
    <t>Реализация мероприятий по профессиональному ориентированию для подростков и молодежи</t>
  </si>
  <si>
    <t>6010214</t>
  </si>
  <si>
    <t>Организация работы районного и республиканского штаба "Абитуриент"</t>
  </si>
  <si>
    <t>6010215</t>
  </si>
  <si>
    <t>Проведение мероприятий по вопросам организации летней занятости несовершеннолетних</t>
  </si>
  <si>
    <t>6010216</t>
  </si>
  <si>
    <t>Привлечение безработной молодежи в мероприятиях по информированию о рабочих специальностх о подготовке к рабочим специальностям и дальнейшее трудоустройство</t>
  </si>
  <si>
    <t>6010217</t>
  </si>
  <si>
    <t>Проведение мероприятий по развитию добровольческой (волонтерской) деятельности</t>
  </si>
  <si>
    <t>6010218</t>
  </si>
  <si>
    <t>Организация проведения мероприятий по развитию общественных объединений, некоммерческих организаций</t>
  </si>
  <si>
    <t>6010219</t>
  </si>
  <si>
    <t xml:space="preserve"> Консультативно-методическая и информационная поддержка общественных организаций, ресурсных центров, военно-патриотических клубов</t>
  </si>
  <si>
    <t>6010220</t>
  </si>
  <si>
    <t>Организация и проведение районного слета общественных молодежных объединений, организаций</t>
  </si>
  <si>
    <t>6010221</t>
  </si>
  <si>
    <t>Создание и организация деятельсности экспертно-кунсультативного совета по конкурсам грантов при главе МО "Алданский район"</t>
  </si>
  <si>
    <t>6010222</t>
  </si>
  <si>
    <t>Организация работы штаба "Волонтер" и подготовка волонтерских групп</t>
  </si>
  <si>
    <t>6010223</t>
  </si>
  <si>
    <t>Организаци работы школы вожатых, выездные мероприятия по подготовке вожатых</t>
  </si>
  <si>
    <t>6010224</t>
  </si>
  <si>
    <t>Проведение семинаров, участие в республиканских мероприятиях, грантовых проектов</t>
  </si>
  <si>
    <t>6010225</t>
  </si>
  <si>
    <t>Проведение цикла мероприятий, направленных на профилактику негативных явлений в подростковой и молодежной среде, организация акций, круглых столов, семинаров</t>
  </si>
  <si>
    <t>6010226</t>
  </si>
  <si>
    <t>Организация и проведение районных и участие в республиканских мероприятиях по направлениям молодежной субкультур</t>
  </si>
  <si>
    <t>6010227</t>
  </si>
  <si>
    <t>Выпуск просветительных буклетов, наружной рекламы</t>
  </si>
  <si>
    <t>6010228</t>
  </si>
  <si>
    <t>Организация работы молодежного добровольного оперативного отряда правоохранительной направленности, участие в организации проведении рейдов по местам концентрации молодежи совместно с органами системы профилактики КДН и ЗП</t>
  </si>
  <si>
    <t>6010229</t>
  </si>
  <si>
    <t>Организация работы с молодежью, попавшей в трудную жизненную ситуацию, группы риска (профориентационная работа, тренинги, консультации) с участием ГБУ "ЦППМ" РС (Я). Разработка тренинговых программ, обучение специалистов</t>
  </si>
  <si>
    <t>6010230</t>
  </si>
  <si>
    <t>Открытие филиала ГБУ "Центра социальной-психологической  поддержки молодежи" на территории АР.</t>
  </si>
  <si>
    <t>6010231</t>
  </si>
  <si>
    <t>Оказание практический помощи для молодежи, в т.ч. оказавшейся в трудной жизненной ситуации, родителям, специалистам по работе с молодежью в реализации молодежной политики путем решения острых социально-психологических проблем молодежи через формирование психологической культуры, пропоганду здорового образа жизни, создание корпуса волонтеров и антинаркотической пропоганде</t>
  </si>
  <si>
    <t>6010232</t>
  </si>
  <si>
    <t>Проведение семинаров, круглых столов, акций</t>
  </si>
  <si>
    <t>6010233</t>
  </si>
  <si>
    <t>Координация деятельности школьных служб примирения</t>
  </si>
  <si>
    <t>6010234</t>
  </si>
  <si>
    <t>МП "Социальная  поддержка семей,отдельных категорий граждан в Алданском районе на 2012-2016 годы"</t>
  </si>
  <si>
    <t>6011000</t>
  </si>
  <si>
    <t>Подпрограмма "Семейная политика"</t>
  </si>
  <si>
    <t>6011200</t>
  </si>
  <si>
    <t>Пропаганда семейных ценностей,современных форм воспитания детей,укрепление семейных традиций,поддержание престижа отцовства и материнства,воспитание у подрастающего ответсвенного отношения к будущей семье и др.- с использованием рекламно-информационной продукции,буклетов,банеров,брошюр,акций,городского,районного и республиканских уровней</t>
  </si>
  <si>
    <t>6011201</t>
  </si>
  <si>
    <t>Организация и проведение семейных городских,районных муниципальных этапов республиканских фестивалей,проектов,конкурсов,"День оленеводов", "Молодая интернациональная семья","Городская семья","Сельская семья", "Папа,мама,я*я -спортивная семья" и др.</t>
  </si>
  <si>
    <t>6011202</t>
  </si>
  <si>
    <t>Организация проведения мероприятий с целью поддержки социального института семьи и брака:"Дня семьи,любви и верности", чествование семей,отметивших серебрянный и золотой юбилеи,торжественные выписки из роддома,сбор материалов для "Книги Почета лучших семей Республики Саха (Якутия)" и др</t>
  </si>
  <si>
    <t>6011203</t>
  </si>
  <si>
    <t>Организация и  проведения мероприятий, направленных на престиж отцовства: районного смотра "Строя и песни",Организация и проведение мероприятий,посвященных Дню защитника Отечества.Участие в Пленуме Лиги отцов Якутии в г.Якутске.Участие в Республиканских соревнованиях отцов.Организация детского конкурса любительских фильмов и видеороликов "Мой папа - самый,самый"."Семь +Я" и др</t>
  </si>
  <si>
    <t>6011204</t>
  </si>
  <si>
    <t>Организация торжественных мероприятий,посвященных Дню матери.Подготовка к проведению церемонии награждения женщин-матерей премией главы МО "АР" "Признание".Организация и проведение международного женского дня</t>
  </si>
  <si>
    <t>6011205</t>
  </si>
  <si>
    <t>Организация и проведение мероприятий по пропоганде Здорового образа жизни: ярмарки здоровья "Здоровая семья - здоровая нация",приуроченной к Всемирному дню здоровья.Организация и проведение месячника безопасности дорожного движения.Участие в организации и проведении семейного эвенкийского национального праздника ""Бакалдын".Участие в организации и прведении национального праздника "Ыссыах" и др</t>
  </si>
  <si>
    <t>6011206</t>
  </si>
  <si>
    <t>Организаци проведения чествования ветеранов, и их родных. Участие в проведении районного конкурса сочинений(стихотворений) среди школьников и студентов "Помним,гордимся,благотворим".Организация волонтерской работы по оказанию помощи ветеранам ВОВ.Чествование ветеранов ВОВ,достигших 90-летнего возраста. Организация.и проведение .мероприятий ,посвященных "Дню пожилого человека".Чествование ветеранов ВОВ и локальных войн в "День Героя России", 9 мая.Организация поздравления вдов,участников ВОВ,с улучшением жилищных условий.Организация и проведение встреч ветеранов локальных войск и военных конфликтов с учащимися,молодежью МО "АР" и др</t>
  </si>
  <si>
    <t>6011207</t>
  </si>
  <si>
    <t>Участие в организации мероприятий,посвященных поощрению талантливых детей: Дню знаний.Участие в организации и проведения "Бала выпускников".Организация и проведения "Елки главы".Участие в организации и прведении "Последних звонков".Участие в торжестввенном вручении золотых и серебрянных медалей.</t>
  </si>
  <si>
    <t>6011208</t>
  </si>
  <si>
    <t>Содействие в организации участия обучающихся в республиканском бале "Высших достижений".Участие в городских,районных,республиканских конкурсах детской авторской песни и танца,стихов сочинений.Организация поощрения победителей олимпиад различного уровня</t>
  </si>
  <si>
    <t>6011209</t>
  </si>
  <si>
    <t>Подпрограмма "Опека и попечительство"</t>
  </si>
  <si>
    <t>6011500</t>
  </si>
  <si>
    <t>Организация и проведения акции,семинаров,выпуск буклетов,брошюр профилактического характера против СПИД,вредных привычек,пропоганда здорового образа жизни.Плакатов,рекламно-информационных банеров.Участие в проведении республиканской акции "Всемирный день борьбы с курением"</t>
  </si>
  <si>
    <t>6011501</t>
  </si>
  <si>
    <t>Общая координация и взаимодействие с органами местного самоуправления поселений в области семейной политики. Обновление и формирование электронного банка  данных по семейной политике,совместные рейды по неблагополучным семьям с целью обследования  жилищно-бытовых условий.Выявление нарушений прав ребенка,участие в проведении районной операции "Быт" по выявлению и постановке на учет родителей, уклоняющихся от воспитания и содержания детей и др.((Канцелярия,транспортные расходы,поощрения)</t>
  </si>
  <si>
    <t>6011502</t>
  </si>
  <si>
    <t>Организация и проведение акции "Обогрей ребенка" по сбору сезонной одежды детям,находящимся в трудной жизненной ситуации и др.Участие в подготовке и проведения собрания школы -опекунов.Проведение акции "Ребенок защищен в семье" с целью создания патронатных семей.Содействие в устройстве детей-сирот и детей,оставшихся без попечения родителей в семьи,АДД, "Тукаам" и др</t>
  </si>
  <si>
    <t>6011503</t>
  </si>
  <si>
    <t>Республиканские,городские конкурсы ,проекты,акции художественной самодеятельности детей-сирот : "Зажги свою звезду","Голубь мира" и др.</t>
  </si>
  <si>
    <t>6011504</t>
  </si>
  <si>
    <t>Взаимодействие с (сотрудниками КДН и ЗП И ПДН,центром занятости,социальной защитой населения, отделом опеки и попечительства,ОУ Района,Департаментом образования,молодежными общественными организациями,СМИ) в участии,организации научно--практических конференций,круглых столов,дебатов,ссеминаров,акций,лекций,презентаций,видеоконференций и др. по взаимодействию систем профилактики безнадзорности и правонарушений несовершеннолетних.Организация и проведение муниципального этапа республиканского конкурса социальных проектов "Профилактика суицидального и аддитивного поведения,других форм авитальной активности детей подростков Алданского района" и др</t>
  </si>
  <si>
    <t>6011505</t>
  </si>
  <si>
    <t>Подпрограмма"Безбарьерная среда"</t>
  </si>
  <si>
    <t>6011300</t>
  </si>
  <si>
    <t>Координация работы по содействию в создании условий для социализации и интеграции в обществе людей с ограниченными возможностями здоровья.Содействие в участии людей с ограниченными  возможностями здоровья в республиканском фестивале художественной самодеятельности.Организация спортивных состязаний г.Нерюнгри.Веселые старты г.Алдан..Организация семинаров для председателей,бухгалтеров,специалистов ЯРООООВОИ. Республиканский туристи</t>
  </si>
  <si>
    <t>6011301</t>
  </si>
  <si>
    <t>Благотворительный марафон (благотворительные акции ,адресная помощь лицам с ограниченными возможностями здоровья,культурно-массовые мероприятия,поощрение активистов общественных организаций ВОИ,ВОГ,ВОС)</t>
  </si>
  <si>
    <t>6011302</t>
  </si>
  <si>
    <t>Организация проведения мероприятий посвященных Международному Дню глухих,Дню слепого человека(совместно с ВОС "Белая трость").Организация и прведение мероприятий к Международному Дню инвалидов (25 лет Всероссийского общества инвалидов).Бал достижений.Проведение президиума правления.Выписка периодических изданий для молодых инвалидов,инвалидов пожилого возрастаи детей инвалидов.</t>
  </si>
  <si>
    <t>6011304</t>
  </si>
  <si>
    <t>Координация работы по содействию в создании условий для социализациии интеграции в обществе детей с ограниченными возможностями здоровья.Организация психолого-педагогического сопровождения детей и их родителей по вопросам воспитания  и обучения детей-инвалидов). Участие во 2-м туре Всероссийского фестиваля детей с ограниченными возможностями,посвященного 25-летию Всероссийского общества инвалидов.Республиканский балмаскарад для детей с ограниченными возможностями здоровья,посещение участникамим достопримечательностей г.Якутска.Проведение фестиваля творчества для детей с ограниченными возможностямиздоровья.Проведение благотворительной акции "Поможем детям".Выпуск буклетов,брошюр,календарей и др.</t>
  </si>
  <si>
    <t>6011305</t>
  </si>
  <si>
    <t>Приобритение инвентаря и спортивной формы для НКО "ВОС по Алданскому району"</t>
  </si>
  <si>
    <t>6011306</t>
  </si>
  <si>
    <t>Организация отдыха, оздоровления и занятости детей</t>
  </si>
  <si>
    <t>6206101</t>
  </si>
  <si>
    <t>Проведение  оздоровительной кампании детей</t>
  </si>
  <si>
    <t>6206102</t>
  </si>
  <si>
    <t>Организация отдыха и оздоровления детей, находящихся в трудной жизненной ситуации</t>
  </si>
  <si>
    <t>6206103</t>
  </si>
  <si>
    <t>Организация и проведение конкурса на предоставление субсидии по реализации молодежной политики в муниципальные образования Республики Саха (Якутия)</t>
  </si>
  <si>
    <t>7302408</t>
  </si>
  <si>
    <t>Другие вопросы в области образования</t>
  </si>
  <si>
    <t>6001100</t>
  </si>
  <si>
    <t>Приобретение мебели</t>
  </si>
  <si>
    <t>6001101</t>
  </si>
  <si>
    <t>Приобретение автомобилей для департамента образования, централизованных бухгалтерий</t>
  </si>
  <si>
    <t>6001102</t>
  </si>
  <si>
    <t>Обеспечение деятельности муниципального учреждения "Департамен Образования"</t>
  </si>
  <si>
    <t>6001103</t>
  </si>
  <si>
    <t>Обеспечение деятельности Централизованных бухгалтерий</t>
  </si>
  <si>
    <t>6001104</t>
  </si>
  <si>
    <t>Приобретение сервера</t>
  </si>
  <si>
    <t>6001106</t>
  </si>
  <si>
    <t>Приобретение компьютерного оборудования</t>
  </si>
  <si>
    <t>6001105</t>
  </si>
  <si>
    <t>МП "Ипотечное кредитование молодых учителей на 2012 год"</t>
  </si>
  <si>
    <t>6013200</t>
  </si>
  <si>
    <t>Субсидии гражданам на приобретение жилья</t>
  </si>
  <si>
    <t>322</t>
  </si>
  <si>
    <t>Экологическое воспитание, просвещение подрастающего поколения в рамках года охраны окружающей среды</t>
  </si>
  <si>
    <t>6001420</t>
  </si>
  <si>
    <t>Культура, кинематография и средства массовой информации</t>
  </si>
  <si>
    <t>МП "Развитие культуры МО "Алданский район"</t>
  </si>
  <si>
    <t>6002000</t>
  </si>
  <si>
    <t>6002100</t>
  </si>
  <si>
    <t xml:space="preserve"> Создание условий для развития развития  местного традиционного народного художественного творчества, культурно-досуговой деятельности</t>
  </si>
  <si>
    <t>6002200</t>
  </si>
  <si>
    <t xml:space="preserve">Организация и проведение традиционных национальных праздников и обрядов, смотров-конкурсов, фестивалей национальных культур, выставок, ярмарок   народных художественных промыслов,сбор этнографических </t>
  </si>
  <si>
    <t>6002201</t>
  </si>
  <si>
    <t xml:space="preserve"> Создание условий для участия  мастеров  народных художественных промыслов,  хранителей народного эпоса, отдельных исполнителей  народного фольклора и творческих коллективов в республиканских и межрегиональных выставках, форумах, национальных праздниках и  фестивалях.</t>
  </si>
  <si>
    <t>6002202</t>
  </si>
  <si>
    <t>Издание методических материалов, каталогов объектов культурного наследия, народных промыслов, книг,  др.</t>
  </si>
  <si>
    <t>6002203</t>
  </si>
  <si>
    <t xml:space="preserve"> Реализация мероприятий, имеющих историческую, социально-культурную, общественно-политическую значимость и ценность в жизни Алданского района </t>
  </si>
  <si>
    <t>6002204</t>
  </si>
  <si>
    <t xml:space="preserve">Организация и проведение мероприятий, направленных на развитие  самодеятельного  художественного творчества по различным жанрам,  пропаганду творчества молодых поэтов и прозаиков, талантливой молодежи,  традиций авторской песни </t>
  </si>
  <si>
    <t>6002205</t>
  </si>
  <si>
    <t xml:space="preserve">Организация курсов повышения квалификации на местах с приглашением ведущих специалистов отрасли культуры </t>
  </si>
  <si>
    <t>6002206</t>
  </si>
  <si>
    <t xml:space="preserve"> Проведение конкурсов профессионального мастерства работников культуры</t>
  </si>
  <si>
    <t>6002207</t>
  </si>
  <si>
    <t xml:space="preserve"> Приобретение фэндэра, световых, аэродинамических и др.спец. эффектов сцены </t>
  </si>
  <si>
    <t>6002208</t>
  </si>
  <si>
    <t>Прибритение и пошив сценических костюмов лучшим творческим коллективам образовательных учреждений Алданского района, в том числе дополнительного образования детей</t>
  </si>
  <si>
    <t>6002209</t>
  </si>
  <si>
    <t>Подпрограмма "Современная библиотека в информационном и культурном пространстве Алданского района</t>
  </si>
  <si>
    <t>6002400</t>
  </si>
  <si>
    <t>Обеспечение деятельности библиотек</t>
  </si>
  <si>
    <t>6002401</t>
  </si>
  <si>
    <t xml:space="preserve">Гарантированное комплектование библиотечных фондов современными источниками информации на различных носителях  с соответствии с действующими стандартами и нормативами </t>
  </si>
  <si>
    <t>6002402</t>
  </si>
  <si>
    <t>Подписка на периодические издания</t>
  </si>
  <si>
    <t>6002403</t>
  </si>
  <si>
    <t xml:space="preserve"> Проведение капитального ремонта библиотеки</t>
  </si>
  <si>
    <t>6002404</t>
  </si>
  <si>
    <t>Организация системы удаленного доступа пользователей к электронным базам данных муниципальных библиотек, НБ РС (Я), государственных библиотек РФ (выделенный канал связи с центральным сервером)</t>
  </si>
  <si>
    <t>6002405</t>
  </si>
  <si>
    <t>Внедрение автоматизированной информационной библиотечной системы АИБС-ОРАС CLOBAL (автоматизация библиотечно-библиографических процессов, формирование информационных ресурсов)</t>
  </si>
  <si>
    <t>6002406</t>
  </si>
  <si>
    <t>Проведение семинаров, практикумов, круглых столов, деловых игр,тренингов, конкурсов профессионального мастерства</t>
  </si>
  <si>
    <t>6002407</t>
  </si>
  <si>
    <t>Установка системы видеонаблюдения</t>
  </si>
  <si>
    <t>6002408</t>
  </si>
  <si>
    <t>Социальная политика</t>
  </si>
  <si>
    <t>Пенсионное обеспечение</t>
  </si>
  <si>
    <t>Ежемесячные доплаты к трудовой пенсии лицам, замещавшим муниципальные должности и муниципальные должности муниципальной службы</t>
  </si>
  <si>
    <t>Пенсии, выплачиваемые организациями сектора государственного управления</t>
  </si>
  <si>
    <t>312</t>
  </si>
  <si>
    <t>Социальное обеспечение населения</t>
  </si>
  <si>
    <t>Льготы почетным гражданам</t>
  </si>
  <si>
    <t>Пособия и компенсации по публичным нормативным обязательствам</t>
  </si>
  <si>
    <t>313</t>
  </si>
  <si>
    <t>Оказание материальной помощи</t>
  </si>
  <si>
    <t>Субсидия на реализацию подпрограммы "Обеспечение жильем молодых семей"</t>
  </si>
  <si>
    <t>МЦ "Обеспечение жильем молодых семей на 2012-2016 годы"</t>
  </si>
  <si>
    <t>Обеспечение жильем молодых семей</t>
  </si>
  <si>
    <t>Охрана семьи и детства</t>
  </si>
  <si>
    <t>Расходные обязательства по социальному обеспечению населения (опека)</t>
  </si>
  <si>
    <t>10</t>
  </si>
  <si>
    <t>6108101</t>
  </si>
  <si>
    <t>Выплата единовременного пособия при всех формах устройства детей, лишенных родительского попечения, в семью</t>
  </si>
  <si>
    <t>5050502</t>
  </si>
  <si>
    <t>Обеспечение жилыми помещениями детей-сирот и детей, оставшихся без попечения родителей, и лиц из их числа</t>
  </si>
  <si>
    <t>Бюджетные инвестиции на приобретение обьектов недвижимого имущества казенным учреждениям</t>
  </si>
  <si>
    <t>441</t>
  </si>
  <si>
    <t>Выплата компенсации части родительской платы за содержание (присмотр и уход)ребенка в  образовательных учреждениях и иных организациях, реализующих основную общеобразовательную программу дошкольного образования</t>
  </si>
  <si>
    <t>6202102</t>
  </si>
  <si>
    <t>321</t>
  </si>
  <si>
    <t>Содержание детей в семьях опекунов</t>
  </si>
  <si>
    <t>6205105</t>
  </si>
  <si>
    <t>Обеспечение проезда детей-сирот и детей, оставшихся без попечения родителей, обучающихся в муниципальных образовательных учреждениях</t>
  </si>
  <si>
    <t xml:space="preserve"> Санаторно-курортное лечение детей-сирот и детей, оставшихся без попечения родителей</t>
  </si>
  <si>
    <t>Выполнение отдельных государственных полномочий по опеке и попечительству</t>
  </si>
  <si>
    <t>Другие вопросы в области социальной политики</t>
  </si>
  <si>
    <t>Выполнение отдельных государственных полномочий по опеке и попечительству в отношении совершеннолетних дееспособных граждан, которые по состоянию здоровья не могут самостоятельно осуществлять и защищать свои права и исполнять обязанности</t>
  </si>
  <si>
    <t>6502205</t>
  </si>
  <si>
    <t>Обеспечение совместных действий органов законадательной, исполнительнойвласти, обьединений работадателей, профессиональных союзов республики, направленных на улучшение условий и охраны труда работников республики</t>
  </si>
  <si>
    <t>6503101</t>
  </si>
  <si>
    <t>Выполнение отдельных государственных полномочий по исполнению функций комиссий по делам несовершеннолетних</t>
  </si>
  <si>
    <t>9906110</t>
  </si>
  <si>
    <t>Физическая культура и спорт</t>
  </si>
  <si>
    <t>МП "Развитие физической культуры и спорта"</t>
  </si>
  <si>
    <t>6010400</t>
  </si>
  <si>
    <t>Развитие массового спорта</t>
  </si>
  <si>
    <t>6010401</t>
  </si>
  <si>
    <t>Проведение учебно-тренировочных сборов и командирование сборной команды Алданского района для участия в 19 спортакиаде РС (Я) по национальным видам спорта на призы Василия Манчаары</t>
  </si>
  <si>
    <t>6010402</t>
  </si>
  <si>
    <t>Субсидия на приобритение и установку многофункциональных спортивных плоскостных площадок, и приобритение, установка простейших конструкций</t>
  </si>
  <si>
    <t>6010403</t>
  </si>
  <si>
    <t>Оформление улиц в рамках спортивных праздников</t>
  </si>
  <si>
    <t>6010404</t>
  </si>
  <si>
    <t>Организация актов, проектов и других направлений направленных на пропаганду здорового образа жизни</t>
  </si>
  <si>
    <t>6010405</t>
  </si>
  <si>
    <t>Укрепление материально- технической базы</t>
  </si>
  <si>
    <t>6010406</t>
  </si>
  <si>
    <t xml:space="preserve">"Обслуживание государственного и муниципального долга" </t>
  </si>
  <si>
    <t>Обслуживание государственного внутреннего и муниципального долга</t>
  </si>
  <si>
    <t>Процентные платежи по муниципальному долгу</t>
  </si>
  <si>
    <t>9995000</t>
  </si>
  <si>
    <t>Обслуживание муниципального долга</t>
  </si>
  <si>
    <t>730</t>
  </si>
  <si>
    <t>Межбюджетные трансферты</t>
  </si>
  <si>
    <t>14</t>
  </si>
  <si>
    <t>Дотации бюджетам субъектов Российской Федерации и муниципальных образований</t>
  </si>
  <si>
    <t xml:space="preserve">Выравнивание бюджетной обеспеченности поселений из районного фонда финансовой поддержки </t>
  </si>
  <si>
    <t>9996100</t>
  </si>
  <si>
    <t>Дотации на выравнивание бюджетной обеспеченности муниципальных образовани</t>
  </si>
  <si>
    <t>511</t>
  </si>
  <si>
    <t>Прочие межбюджетные трансферты</t>
  </si>
  <si>
    <t>Поддержка мер по обеспечению сбалансированности местных бюджетов</t>
  </si>
  <si>
    <t>9503301</t>
  </si>
  <si>
    <t>Дотации бюджетам муниципальных образований Республики Саха (Якутия)  на поддержку мер по обеспечению сбалансированности бюджетов</t>
  </si>
  <si>
    <t>512</t>
  </si>
  <si>
    <t>Прочие межбюджетные трансферты общего характера</t>
  </si>
  <si>
    <t>Субсидии на софинансирование расходных обязательств по вопросам местного значения поселений, в том числе на благоустройство территорий</t>
  </si>
  <si>
    <t>9503404</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</si>
  <si>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</si>
  <si>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Иные межбюджетные трансферты</t>
  </si>
  <si>
    <t>540</t>
  </si>
  <si>
    <t xml:space="preserve">Председатель Алданского районного Совета  депутатов РС (Я)                                                                     С. П. Жаворонков  </t>
  </si>
  <si>
    <t>Cофинансирование к средствам Дорожного фонда РС (Я0 на содержание автодорог общего пользования местного значения вне границ населенных пунктов</t>
  </si>
  <si>
    <t>6005314</t>
  </si>
  <si>
    <t>Ремонт автодороги Н.Куранах-Угоян</t>
  </si>
  <si>
    <t>6005310</t>
  </si>
  <si>
    <t>60005310</t>
  </si>
  <si>
    <t>Ремонт автодорог общего пользования местного значения вне границ населенных пунктов</t>
  </si>
  <si>
    <t>6005312</t>
  </si>
  <si>
    <t>Технический надзор по ремонту автомобильных дорог общего пользования местного значения вне границ населенных пунктов</t>
  </si>
  <si>
    <t>6005313</t>
  </si>
  <si>
    <t>Капитальный ремонт автодороги Алдан-Ленинский</t>
  </si>
  <si>
    <t>Технический надзор "Капитальный ремонт автомобильной дороги Алдан-Ленинский"</t>
  </si>
  <si>
    <t>6005311</t>
  </si>
  <si>
    <t xml:space="preserve">                                                                                  Приложение №  1</t>
  </si>
  <si>
    <t xml:space="preserve">                                                                      к решению  Алданского районного Совета</t>
  </si>
  <si>
    <t>от 25.12.2012 года №35-1</t>
  </si>
  <si>
    <t>Прогнозируемый объем поступления доходов в бюджет муниципального образования "Алданский район" на 2013 год</t>
  </si>
  <si>
    <t xml:space="preserve">Код </t>
  </si>
  <si>
    <t xml:space="preserve">Наименование </t>
  </si>
  <si>
    <t>Сумма  на 2013 год</t>
  </si>
  <si>
    <t>Итого налоговые и неналоговые доходы</t>
  </si>
  <si>
    <t>Налоговые доходы</t>
  </si>
  <si>
    <t>1 01 00000 00 0000 000</t>
  </si>
  <si>
    <t>Налог на доходы физических лиц</t>
  </si>
  <si>
    <t>1 01 02010 01 0000 110</t>
  </si>
  <si>
    <t>1 01 02020 01 0000 110</t>
  </si>
  <si>
    <t>1 01 02030 01 0000 110</t>
  </si>
  <si>
    <t>1 01 02040 01 0000 110</t>
  </si>
  <si>
    <t>1 01 02050 01 0000 110</t>
  </si>
  <si>
    <t>1 05 00000 00 0000 000</t>
  </si>
  <si>
    <t>Налог на совокупный доход</t>
  </si>
  <si>
    <t>1 05 01010 01 0000 110</t>
  </si>
  <si>
    <t>Единый налог, взимаемый в связи с применением упрощенной системы налогообложения</t>
  </si>
  <si>
    <t>1 05 01020 01 0000 110</t>
  </si>
  <si>
    <t>Единый налог, взимаемый в связи с применением упрощенной системы налогообложения - патент</t>
  </si>
  <si>
    <t xml:space="preserve">1 05 01040 02 0000 110 </t>
  </si>
  <si>
    <t>Единый налог, взимаемый в связи с применением упрощенной системы налогообложения - минимальный налог</t>
  </si>
  <si>
    <t>1 05 02000 02 0000 110</t>
  </si>
  <si>
    <t>Единый налог на вмененный доход для отдельных видов деятельности</t>
  </si>
  <si>
    <t>1 05 03000 01 0000 110</t>
  </si>
  <si>
    <t>Единый сельскохозяйственный налог</t>
  </si>
  <si>
    <t>1 06 00000 00 0000 000</t>
  </si>
  <si>
    <t>Налог на имущество</t>
  </si>
  <si>
    <t>1 06 01030 00 0000 110</t>
  </si>
  <si>
    <t>Налог на имущество с физических лиц</t>
  </si>
  <si>
    <t>1 06 05000 02 0000 110</t>
  </si>
  <si>
    <t>Налог на игорный бизнес</t>
  </si>
  <si>
    <t>1 06 06000 00 0000 110</t>
  </si>
  <si>
    <t xml:space="preserve">Земельный налог </t>
  </si>
  <si>
    <t>1 06 06023 00 0000 110</t>
  </si>
  <si>
    <t>1 06  0000  00 0000 000</t>
  </si>
  <si>
    <t>1 06 06013 00 0000 110</t>
  </si>
  <si>
    <t>1 07 00000 00 0000 000</t>
  </si>
  <si>
    <t>Налоги и сборы и регулярные платежи за пользование природными ресурсами</t>
  </si>
  <si>
    <t>1 07 01020 01 0000 110</t>
  </si>
  <si>
    <t>Налог на добычу общераспространенных полезных ископаемых</t>
  </si>
  <si>
    <t>1 08 00000 00 0000 000</t>
  </si>
  <si>
    <t>Государственная пошлина</t>
  </si>
  <si>
    <t>1 08 03010 01 0000 110</t>
  </si>
  <si>
    <t>Государственная пошлина с исковых и иных заявлений и жалоб, подаваемых в суды общей юрисдикции</t>
  </si>
  <si>
    <t>1 08 04000 01 0000 110</t>
  </si>
  <si>
    <t>Госпошлина за совершение нотариальных действий</t>
  </si>
  <si>
    <t>1 08 04020 01 0000 110</t>
  </si>
  <si>
    <t>1 08 07084 01 0000 110</t>
  </si>
  <si>
    <t xml:space="preserve">Государственная пошлина за совершение действий,связанных с лицензированием,с проведением аттестации в случаях,если такая аттестация предусмотрена законодательчтвом РФ, зачисляемая в бюджеты муниципальных районов </t>
  </si>
  <si>
    <t>1 09 00000 00 0000 000</t>
  </si>
  <si>
    <t>Задолженность по отмененным налогам, сборам и иным обязательным платежам</t>
  </si>
  <si>
    <t>Неналоговые доходы</t>
  </si>
  <si>
    <t>1 11 00000 00 0000 000</t>
  </si>
  <si>
    <t>Доходы от использования имущества, находящегося в государственной и муниципальной собственности</t>
  </si>
  <si>
    <t>Проценты, полученные от предоставления бюджетных кредитов внутри страны за счет средств бюджетов муципальных районов</t>
  </si>
  <si>
    <t>1 11 01050 05 0000 120</t>
  </si>
  <si>
    <t>Доходы ввиде прибыли, приходящейся на доли в уставных капиталах хозяйственных товариществ и обществ, или дивидентов по акциям,принадлежащим муниципальным районам.</t>
  </si>
  <si>
    <t>1 11 05013 05 0000 120</t>
  </si>
  <si>
    <t>Доходы от арендной платы за земельные участки,  гос.собственность на которые не разграничена,  а также  средства от продажи права на заключение договоров аренды  муниципальных районов</t>
  </si>
  <si>
    <t>1 11 05013 10 0000 120</t>
  </si>
  <si>
    <t>Доходы от арендной платы за земельные участки,  гос.собственность на которые не разграничена,  а также  средства от продажи права на заключение договоров аренды  поселений</t>
  </si>
  <si>
    <t>1 11 05035 00 0000 120</t>
  </si>
  <si>
    <t>Доходыот сдачи в аренду имущества находящегося в оперативном управлении органов управления муниципальных районов и созданных ими учреждений</t>
  </si>
  <si>
    <t>1 11 05035 00 0018 120</t>
  </si>
  <si>
    <t>Доходыот сдачи в аренду имущества находящегося в оперативном управлении органов управления муниципальных районов и созданных ими учреждений(Муниципальное образовательное учреждение Алданского района дополнительного образования детей "Детско-юношеская спортивная школа г. Алдан")</t>
  </si>
  <si>
    <t>1 11 05035 00 0019 120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</si>
  <si>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Муниципального общеобразовательного учреждения Алданского района дополнительного образования детей-"Детско-юношеская спортивная школа имени В.В.Енохова"</t>
  </si>
  <si>
    <t>1 12 01000 01 0000 120</t>
  </si>
  <si>
    <t>Плата за негативное воздействие на окружающую среду</t>
  </si>
  <si>
    <t>1 12 01010 01 0000 120</t>
  </si>
  <si>
    <t>1 12 01020 01 0000 120</t>
  </si>
  <si>
    <t>1 12 01030 01 0000 120</t>
  </si>
  <si>
    <t>1 12 01040 01 0000 120</t>
  </si>
  <si>
    <t>1 13 00000 00 0000 130</t>
  </si>
  <si>
    <t>Доходы от оказания платных услуг и компенсации затрат государства</t>
  </si>
  <si>
    <t>1 13 02065 05 0000 130</t>
  </si>
  <si>
    <t>Доходы, поступающие в порядке возмещения расходов, понесенных в связи с эксплуатацией  имущества муниципальных районов Администрация муниципального образования "Алданский район"</t>
  </si>
  <si>
    <t>1 13 02065 05 0111 130</t>
  </si>
  <si>
    <t xml:space="preserve">Доходы, поступающие в порядке возмещения расходов, понесенных в связи с эксплуатацией  имущества Муниципальное казенное учреждение "Алданская централизованная бухгалтерия" МО "Алданский район"   </t>
  </si>
  <si>
    <t>1 13 02995 05 0001 130</t>
  </si>
  <si>
    <t>Прочие доходы от компенсации затрат бюджетов муниципальных районов (МДОУ "Багульник")</t>
  </si>
  <si>
    <t>1 13 02995 05 0002 130</t>
  </si>
  <si>
    <t>Прочие доходы от компенсации затрат бюджетов муниципальных районов (МДОУ "Зоренька")</t>
  </si>
  <si>
    <t>1 13 02995 05 0003 130</t>
  </si>
  <si>
    <t>Прочие доходы от компенсации затрат бюджетов муниципальных районов (МДОУ "Солнышко")</t>
  </si>
  <si>
    <t>1 13 02995 05 0004 130</t>
  </si>
  <si>
    <t>Прочие доходы от компенсации затрат бюджетов муниципальных районов (МДОУ "Кюнней")</t>
  </si>
  <si>
    <t>1 13 02995 05 0005 130</t>
  </si>
  <si>
    <t>Прочие доходы от компенсации затрат бюджетов муниципальных районов (МДОУ "Сосенка")</t>
  </si>
  <si>
    <t>1 13 02995 05 0006 130</t>
  </si>
  <si>
    <t>Прочие доходы от компенсации затрат бюдетов муниципальных районов (МДОУ "Хатынчан")</t>
  </si>
  <si>
    <t>1 13 02995 05 0007 130</t>
  </si>
  <si>
    <t>Прочие доходы от компенсации затрат бюджетов муниципальных районов (Управление культуры)</t>
  </si>
  <si>
    <t>1 13 02995 05 0009 130</t>
  </si>
  <si>
    <t>Прочие доходы от компенсации затрат бюджетов муниципальных районов (МДОУ "Золотой петушок")</t>
  </si>
  <si>
    <t>1 13 02995 05 0010 130</t>
  </si>
  <si>
    <t>Прочие доходы от компенсации затрат бюдетов муниципальных районов (МУ "МОУ СОШ № 37)</t>
  </si>
  <si>
    <t>1 13 02995 05 0011 130</t>
  </si>
  <si>
    <t>Прочие доходы от компенсации затрат бюджетов муниципальных районов (МУ "МОУ СОШ № 10)</t>
  </si>
  <si>
    <t>1 13 02995 05 0012 130</t>
  </si>
  <si>
    <t>Прочие доходы от компенсации затрат бюдетов муниципальных районов (МКОУ "Алданский детский дом"")</t>
  </si>
  <si>
    <t>1 13 02995 05 0013 130</t>
  </si>
  <si>
    <t>Прочие доходы от компенсации затрат бюджетов муниципальных районов (Томмотская санаторная школа-интернат)</t>
  </si>
  <si>
    <t>1 13 02995 05 0014 130</t>
  </si>
  <si>
    <t>Прочие доходы от компенсации затрат бюджетов муниципальных районов (МУ "МСОУ Специальная (коррекционная) общеобразовательная школа-интернат п. Н.Куранах"")</t>
  </si>
  <si>
    <t>1 13 02995 05 0015 130</t>
  </si>
  <si>
    <t>Прочие доходы от компенсации затрат бюджетов муниципальных районов ("Межселенческая центральная районная библиотека им.Некрасова")</t>
  </si>
  <si>
    <t>1 13 0299505 0016 130</t>
  </si>
  <si>
    <t>Прочие доходы от компенсации затрат бюджетов муниципальных районов (Основная общеобразовательная школа № 7 Кутана)</t>
  </si>
  <si>
    <t>1 13 01995 05 0015 130</t>
  </si>
  <si>
    <t>Прочие доходы от оказания платных услуг (бибколлектор)</t>
  </si>
  <si>
    <t>1 14 00000 00 0000 410</t>
  </si>
  <si>
    <t>Доходы от продажи материальных и нематериальных активов</t>
  </si>
  <si>
    <t>1 14 02053 05 0000 410</t>
  </si>
  <si>
    <t>Доходы от реализации иного имущества,находящегося в собственности муниципальных районов (за исключением имущества муниципальных унитарных предприятий, в том числе казенных), в части реализации основных средств по указанному имуществу</t>
  </si>
  <si>
    <t>1 14 06013 10 0000 430</t>
  </si>
  <si>
    <t>Доходы от продажи земельных участков,государственная собственность на которые не разграничена и которые расположены в границах межселенных территорий муниципальных районов</t>
  </si>
  <si>
    <t>1 16 00000 00 0000 140</t>
  </si>
  <si>
    <t>Штрафы, санкции, возмещение ущерба</t>
  </si>
  <si>
    <t>1 17 01000 00 0000 180</t>
  </si>
  <si>
    <t>Прочие неналоговые доходы</t>
  </si>
  <si>
    <t>2 00 00000 00 0000 000</t>
  </si>
  <si>
    <t>БЕЗВОЗМЕЗДНЫЕ ПОСТУПЛЕНИЯ</t>
  </si>
  <si>
    <t>2 02 01000 00 0000 151</t>
  </si>
  <si>
    <t xml:space="preserve">Дотации бюджетам субъектов Российской Федерации и муниципальных образований  </t>
  </si>
  <si>
    <t>2 02 01001 05 0000 151</t>
  </si>
  <si>
    <t>Дотации бюджетам муниципальных районов на выравнивание  бюджетной обеспеченности</t>
  </si>
  <si>
    <t>2 02 01003 05 0000 151</t>
  </si>
  <si>
    <t>Дотация на поддержку мер по обеспечению сбалансированности местных бюджетов</t>
  </si>
  <si>
    <t>2 02 02000 05 0000 151</t>
  </si>
  <si>
    <t>Субсидии бюджетам субъектов Российской Федерации и муниципальных образований (межбюджетные субсидии)</t>
  </si>
  <si>
    <t>2 02 02077 05 6114 151</t>
  </si>
  <si>
    <t>Субсидия на реализацию движения добрых дел "Моя Якутия в 21 веке"</t>
  </si>
  <si>
    <t>2 02 02077 05 6806 151</t>
  </si>
  <si>
    <t>Субсидия на строительство автомобильных дорог</t>
  </si>
  <si>
    <t>2 02 02145 05 0000 151</t>
  </si>
  <si>
    <t>Субсидия на модернизацию региональных систем общего образования</t>
  </si>
  <si>
    <t>2 02 02999 05 0000 151</t>
  </si>
  <si>
    <t>Субсидия на реализацию муниципальных программ повышения эффективности бюджетных расходов</t>
  </si>
  <si>
    <t>Субсидия на софинансирование расходных обязательств, связанных с повышением оплаты труда</t>
  </si>
  <si>
    <t>2 02 02999 05 6202 151</t>
  </si>
  <si>
    <t>Cубсидия на разработку программ комплексного развития систем коммунальной инфраструктуры муниципальных образований РС (Я)</t>
  </si>
  <si>
    <t>2 02 02999 05 6205 151</t>
  </si>
  <si>
    <t>Субсидия на софинансирование муниципальных программ по энергосбережению и повышению энергетической эффективности</t>
  </si>
  <si>
    <t>2 02 02999 05 6407 151</t>
  </si>
  <si>
    <t>Субсидия на организацию перевозки детей на летний период к местам работы родителей (законных представителей), занятых в оленеводстве</t>
  </si>
  <si>
    <t>2 02 02999 05 6408 151</t>
  </si>
  <si>
    <t>Субсидия на проведение оздоровительной компании детей</t>
  </si>
  <si>
    <t>Субсидия на проведение оздоровительной компании детей, находящихся в трудной жизненной ситуации</t>
  </si>
  <si>
    <t>2 02 02999 05 6553 151</t>
  </si>
  <si>
    <t>Субсидия по реализации молодежной политики в МО РС(Я)</t>
  </si>
  <si>
    <t>2 02 02999 05 6603 151</t>
  </si>
  <si>
    <t>Субсидия на софинансирование расходных обязательств по реализации плана мероприятий комплексного развития МО</t>
  </si>
  <si>
    <t>2 02 02999 05 6801 151</t>
  </si>
  <si>
    <t>Субсидия на ремонт местных дорог</t>
  </si>
  <si>
    <t>2 02 02999 05 6802 151</t>
  </si>
  <si>
    <t>Субсидия на содержание местных автомобильных дорог</t>
  </si>
  <si>
    <t>2 02 02999 05 6807 151</t>
  </si>
  <si>
    <t>Субсидия на ремонт дворовых территорий</t>
  </si>
  <si>
    <t>2 02 03000 00 0000 151</t>
  </si>
  <si>
    <t xml:space="preserve">Субвенции бюджетам субъектов Российской Федерации и муниципальных образований </t>
  </si>
  <si>
    <t>2 02 03003 05 0000 151</t>
  </si>
  <si>
    <t>Субвенции бюджетам муниципальных районов на государственную регистрацию актов гражданского состояния</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</si>
  <si>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</si>
  <si>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</si>
  <si>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2 02 03015 05 0000 151</t>
  </si>
  <si>
    <t>Субвенция бюджетам муниципальных районов на осуществление первичного воинского учета на территориях, где отсутствуют военные комиссариаты</t>
  </si>
  <si>
    <t>2 02 03020 05 0000 151</t>
  </si>
  <si>
    <t>Субвенция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</si>
  <si>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</si>
  <si>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</si>
  <si>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2 02 03024 05 7401 151</t>
  </si>
  <si>
    <t>2 02 03024 05 7301 151</t>
  </si>
  <si>
    <t>Субвенция на осуществление государственных полномочий по организации деятельности административных комиссий по рассмотрению дел об административных правонарушениях</t>
  </si>
  <si>
    <t>2 02 03024 05 7302 151</t>
  </si>
  <si>
    <t>Субвенция на осуществление государственных полномочий по организации деятельности административных комиссий по делам несовершеннолетних и защите их прав</t>
  </si>
  <si>
    <t>2 02 03024 05 7303 151</t>
  </si>
  <si>
    <t xml:space="preserve">Субвенция на выполнение отдельных государственных полномочий по государственному регулированию цен (тарифов)  </t>
  </si>
  <si>
    <t>2 02 03024 05 7304 151</t>
  </si>
  <si>
    <t xml:space="preserve">Субвенция на выполнение отдельных государственных полномочий по комплектованию, хранению, учету и использованию документов Архивного фонда РС(Я) </t>
  </si>
  <si>
    <t>2 02 03024 05 7305 151</t>
  </si>
  <si>
    <t>Субвенция на выполнение государственных полномочий по осуществлению деятельности по опеке и попечительству в отношении лиц признаных судом недееспособными или ограниченно дееспособными</t>
  </si>
  <si>
    <t>Субвенция на обеспечение государственного образовательного стандарта</t>
  </si>
  <si>
    <t>2 02 03024 05 7402 151</t>
  </si>
  <si>
    <t>Субвенция на выполнение государственных полномочий по  финансированиюспециальных (коррекционных) и оздоровительных образовательных учреждений санаторного типа</t>
  </si>
  <si>
    <t>2 02 03024 05 7403 151</t>
  </si>
  <si>
    <t>Субвенция на финансирование образовательных учреждений для детей-сирот и детей, оставшихся без попечения родителей</t>
  </si>
  <si>
    <t>2 02 03024 05 7404 151</t>
  </si>
  <si>
    <t xml:space="preserve">Субвенция на обеспечение проезда детей-сирот и детей, оставшихся без попечения родителей, обучающихся в муниципальных образовательных учреждениях </t>
  </si>
  <si>
    <t>2 02 03024 05 7405 151</t>
  </si>
  <si>
    <t>Субвенция на санаторно-курортное лечение детей сирот и детей, оставшихся без попечения родителей</t>
  </si>
  <si>
    <t>2 02 03024 05 7409 151</t>
  </si>
  <si>
    <t>Субвенция на выполнение государственных полномочий по осуществлению деятельности по опеке и попечительству в отношении несовершеннолетних лиц</t>
  </si>
  <si>
    <t>2 02 03024 05 7410 151</t>
  </si>
  <si>
    <t>Субвенция на обеспечение жилыми помещениями детей-сирот и детей, оставшихся без попечения родителей, за счет государственного бюджета</t>
  </si>
  <si>
    <t>2 02 03024 05 7513 151</t>
  </si>
  <si>
    <t>Субвенция на развитие скотоводства по целевой статье "Обеспечение производства и переработке продукции скотоводства"</t>
  </si>
  <si>
    <t>2 02 03024 05 7502 151</t>
  </si>
  <si>
    <t>Субвенция на развитие свиноводства по целевой статье "Поддержка  базовых свиноводческих хозяйств"</t>
  </si>
  <si>
    <t>2 02 03024 05 7503 151</t>
  </si>
  <si>
    <t>Субвенция на развитие табунного  коневодства  по целевой статье "Поддержка табунного коневодства"</t>
  </si>
  <si>
    <t>2 02 03024 05 7504 151</t>
  </si>
  <si>
    <t>Субвенция на развитие овощеводства , картофелеводства, обеспечение производства зерна по целевой статье "Повышение урожайности сельскохозяйственных культур"</t>
  </si>
  <si>
    <t>2 02 03024 05 7505 151</t>
  </si>
  <si>
    <t>Субвенция на обеспечение кормопроизводства по целевой статье "Поддержка посева кормовых культур"</t>
  </si>
  <si>
    <t>2 02 03024 05 7506 151</t>
  </si>
  <si>
    <t>Субвенция на развитие северного оленеводства по целевой статье "Создание условий труда оленеводческих бригад"</t>
  </si>
  <si>
    <t>2 02 03024 05 7508 151</t>
  </si>
  <si>
    <t>Субвенция на развитие северного оленеводства по целевой статье "Создание условий для развития производства продукции оленеводства"</t>
  </si>
  <si>
    <t>2 02 03024 05 7507 151</t>
  </si>
  <si>
    <t>Субвенция на развитие охотничьего хозяйства по целевой статье "Создание условий устойчивого развития охотничьего промысла"</t>
  </si>
  <si>
    <t>Субвенция на развитие северного оленеводства по целевой статье "Материально-техническое обеспечение оленеводов"</t>
  </si>
  <si>
    <t>2 02 03024 05 7509 151</t>
  </si>
  <si>
    <t xml:space="preserve">Субвенция на выполнение отдельных государственных полномочий по лицензированию розничной продажи алкогольной продукции </t>
  </si>
  <si>
    <t>2 02 03024 05 7511 151</t>
  </si>
  <si>
    <t>Субвенция на руководство и управление отдельными государственными полномочиями по поддержке сельскохозяйственного производства муниципальными служащими</t>
  </si>
  <si>
    <t>2 02 03024 05 7512 151</t>
  </si>
  <si>
    <t>Субвенция на выполнение отдельными государственными полномочиями по поддержке сельскохозяйственного производства муниципальными учреждениями</t>
  </si>
  <si>
    <t>2 02 03024 05 7601 151</t>
  </si>
  <si>
    <t>Субвенция  по реализации ФЗ от 25.10.02г. №125-ФЗ "О жилищных субсидиях гражданам, выезжающим из районов Крайнего севера и приравненных к ним местностей"</t>
  </si>
  <si>
    <t>2 02 03024 05 7602 151</t>
  </si>
  <si>
    <t>Субвенция, предоставляемые органам местного самоуправления муниципальных районов для исполнения госполномочий по выравниванию бюджетов поселений</t>
  </si>
  <si>
    <t>2 02 03024 05 7902 151</t>
  </si>
  <si>
    <t xml:space="preserve">Субвенция на выполнение отдельных государственных полномочий в области охраны труда </t>
  </si>
  <si>
    <t>2 02 03026 05 0000 151</t>
  </si>
  <si>
    <t>Субвенция на обеспечение жилыми помещениями детей-сирот и детей, оставшихся без попечения родителей, и лиц из их числа</t>
  </si>
  <si>
    <t xml:space="preserve"> 2 18 05010 05 0000 180</t>
  </si>
  <si>
    <t xml:space="preserve">Доходы бюджетов муниципальных районов от возврата бюджетными учреждениями остатков субсидий прошлых лет </t>
  </si>
  <si>
    <t>2 02 03027 05 7407 151</t>
  </si>
  <si>
    <t>Субвенции бюджетам муниципальных районов на содержание ребенка в семье опекуна и приемной семье, а также на оплату труда приемному родителю</t>
  </si>
  <si>
    <t>2 02 03029 05 0000 151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</si>
  <si>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</si>
  <si>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4 02 03055 05 0000 151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</si>
  <si>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</si>
  <si>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5 02 03055 05 0000 151</t>
  </si>
  <si>
    <t>6 02 03055 05 0000 151</t>
  </si>
  <si>
    <t>7 02 03055 05 0000 151</t>
  </si>
  <si>
    <t>8 02 03055 05 0000 151</t>
  </si>
  <si>
    <t>2 02 03055 05 6800 151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</si>
  <si>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Республиканского бюджета)</t>
  </si>
  <si>
    <t>2 02 04000 00 0000 151</t>
  </si>
  <si>
    <t>2 02 04012 05 0000 151</t>
  </si>
  <si>
    <t>иные МТБ на осуществление госполномочий по первичному воинскому учету на 2013 год</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</si>
  <si>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</si>
  <si>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</si>
  <si>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2 02 04999 05 0000 151</t>
  </si>
  <si>
    <t>Иные межбюджетные трансферты на участие в семинаре за счет Программы повышения эффективности бюджетных расходов</t>
  </si>
  <si>
    <t>204 00000 00 0000 000</t>
  </si>
  <si>
    <t>Безвозмездные поступления от негосударственных организаций</t>
  </si>
  <si>
    <t>2 04 05010 05 0000 151</t>
  </si>
  <si>
    <t>Предоставление негосударственными организациями грантов для получателей средств  бюджетов муниципальных районов</t>
  </si>
  <si>
    <t>2 04 05020 05 0010 180</t>
  </si>
  <si>
    <t>Поступления от денежных пожертвований, предоставляемых негосударственными организациями получателям средств  бюджетов муниципальных районов (МКОУ СОШ № 37)</t>
  </si>
  <si>
    <t>2 04 05020 05 0018 180</t>
  </si>
  <si>
    <t>Поступления от денежных пожертвований, предоставляемых негосударственными организациями получателям средств  бюджетов муниципальных районов (ДЮСШ г. Алдан)</t>
  </si>
  <si>
    <t>2 04 05020 05 0019 180</t>
  </si>
  <si>
    <t>Поступления от денежных пожертвований, предоставляемых негосударственными организациями получателям средств  бюджетов муниципальных районов (МОУ ДОД ДЮСШ им. В.В. Енохова)</t>
  </si>
  <si>
    <t>ВСЕГО ДОХОДОВ</t>
  </si>
  <si>
    <t>cессиия июнь</t>
  </si>
  <si>
    <t>2 02 02999 05 6410 151</t>
  </si>
  <si>
    <t>Cубсидии на обеспечение антитеррористической безопасности образовательных учреждений</t>
  </si>
  <si>
    <t>2 02 02999 05 6409 151</t>
  </si>
  <si>
    <t>Cубсидии на обеспечение противопожарной  безопасности образовательных учреждений</t>
  </si>
  <si>
    <t>6207102</t>
  </si>
  <si>
    <t>Обеспечение антитеррористической безопасности образовательных учреждений</t>
  </si>
  <si>
    <t>6207101</t>
  </si>
  <si>
    <t xml:space="preserve">Обеспечение противопожарной безопасности образовательных учреждений </t>
  </si>
  <si>
    <t>Приобритение автобуса</t>
  </si>
  <si>
    <t>6002210</t>
  </si>
  <si>
    <t xml:space="preserve">Капитальный ремонт </t>
  </si>
  <si>
    <t>Приобритение автомобиля</t>
  </si>
  <si>
    <t>6001316</t>
  </si>
  <si>
    <t xml:space="preserve">1 05 04020 02 0000 110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</si>
  <si>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</si>
  <si>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</si>
  <si>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Распределение бюджетных ассигнований за счет средств федерального бюджета и Государственного бюджета Республики Саха (Якутия) МО "Алданский район" на 2013 год</t>
  </si>
  <si>
    <t>Приложение № 5</t>
  </si>
  <si>
    <t>Приложение № 8</t>
  </si>
  <si>
    <t>Приложение № 6</t>
  </si>
  <si>
    <t>2 02 02999 05 6809 151</t>
  </si>
  <si>
    <t>Субсидия на строительство, реконструкцию, капитальный ремонт и ремонт автодорог общего пользования и улично-дорожной сети сельских поселений</t>
  </si>
  <si>
    <t>Капитальный ремонт и ремонт автомобильных дорог общего пользования и улично-дорожной сети сельских поселений</t>
  </si>
  <si>
    <t>8803503</t>
  </si>
  <si>
    <t xml:space="preserve">по разделам, подразделам, целевым статьям и видам   функциональной  и ведомственной структуре расходов на реализацию муниципальных целевых программ и подпрограмм </t>
  </si>
  <si>
    <t>Приложение № 4</t>
  </si>
  <si>
    <t>Разработка программы СЭР МО "Алданский район"</t>
  </si>
  <si>
    <t>от 11.06.2013 года № 39-8</t>
  </si>
  <si>
    <t>Председатель алданского районного Совета депутатов РС(Я):                                    С.П. Жаворонков</t>
  </si>
  <si>
    <t xml:space="preserve">Распределение бюджетных ассигнований </t>
  </si>
  <si>
    <t xml:space="preserve">на реализацию непрограмных средств МО "Алданский район" на 2013 год  </t>
  </si>
</sst>
</file>

<file path=xl/styles.xml><?xml version="1.0" encoding="utf-8"?>
<styleSheet xmlns="http://schemas.openxmlformats.org/spreadsheetml/2006/main">
  <numFmts count="2">
    <numFmt numFmtId="164" formatCode="#,##0.00000"/>
    <numFmt numFmtId="165" formatCode="#,##0.000"/>
  </numFmts>
  <fonts count="23">
    <font>
      <sz val="10"/>
      <name val="Arial Cyr"/>
      <charset val="204"/>
    </font>
    <font>
      <sz val="11"/>
      <color theme="1"/>
      <name val="Calibri"/>
      <family val="2"/>
      <charset val="204"/>
      <scheme val="minor"/>
    </font>
    <font>
      <sz val="10"/>
      <name val="Arial"/>
      <family val="2"/>
      <charset val="204"/>
    </font>
    <font>
      <b/>
      <sz val="10"/>
      <name val="Arial"/>
      <family val="2"/>
      <charset val="204"/>
    </font>
    <font>
      <b/>
      <sz val="8"/>
      <name val="Arial"/>
      <family val="2"/>
      <charset val="204"/>
    </font>
    <font>
      <sz val="8"/>
      <name val="Arial"/>
      <family val="2"/>
      <charset val="204"/>
    </font>
    <font>
      <b/>
      <sz val="10"/>
      <color indexed="12"/>
      <name val="Arial"/>
      <family val="2"/>
      <charset val="204"/>
    </font>
    <font>
      <b/>
      <sz val="8"/>
      <color indexed="12"/>
      <name val="Arial"/>
      <family val="2"/>
      <charset val="204"/>
    </font>
    <font>
      <b/>
      <sz val="10"/>
      <name val="Arial Narrow"/>
      <family val="2"/>
      <charset val="204"/>
    </font>
    <font>
      <b/>
      <sz val="10"/>
      <color rgb="FFFF0000"/>
      <name val="Arial"/>
      <family val="2"/>
      <charset val="204"/>
    </font>
    <font>
      <b/>
      <sz val="10"/>
      <color indexed="10"/>
      <name val="Arial"/>
      <family val="2"/>
      <charset val="204"/>
    </font>
    <font>
      <sz val="10"/>
      <color indexed="10"/>
      <name val="Arial"/>
      <family val="2"/>
      <charset val="204"/>
    </font>
    <font>
      <sz val="8"/>
      <color indexed="10"/>
      <name val="Arial"/>
      <family val="2"/>
      <charset val="204"/>
    </font>
    <font>
      <sz val="10"/>
      <color indexed="12"/>
      <name val="Arial"/>
      <family val="2"/>
      <charset val="204"/>
    </font>
    <font>
      <sz val="11"/>
      <name val="Arial"/>
      <family val="2"/>
      <charset val="204"/>
    </font>
    <font>
      <sz val="11"/>
      <name val="Arial Cyr"/>
      <charset val="204"/>
    </font>
    <font>
      <sz val="11"/>
      <color indexed="8"/>
      <name val="Calibri"/>
      <family val="2"/>
      <charset val="204"/>
    </font>
    <font>
      <sz val="12"/>
      <name val="Arial"/>
      <family val="2"/>
      <charset val="204"/>
    </font>
    <font>
      <b/>
      <sz val="12"/>
      <name val="Arial"/>
      <family val="2"/>
      <charset val="204"/>
    </font>
    <font>
      <b/>
      <sz val="11"/>
      <name val="Arial"/>
      <family val="2"/>
      <charset val="204"/>
    </font>
    <font>
      <sz val="11"/>
      <color indexed="8"/>
      <name val="Arial"/>
      <family val="2"/>
      <charset val="204"/>
    </font>
    <font>
      <b/>
      <sz val="11"/>
      <color indexed="8"/>
      <name val="Arial"/>
      <family val="2"/>
      <charset val="204"/>
    </font>
    <font>
      <sz val="11"/>
      <name val="Times New Roman"/>
      <family val="1"/>
      <charset val="204"/>
    </font>
  </fonts>
  <fills count="11">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50"/>
        <bgColor indexed="64"/>
      </patternFill>
    </fill>
    <fill>
      <patternFill patternType="solid">
        <fgColor indexed="31"/>
        <bgColor indexed="64"/>
      </patternFill>
    </fill>
    <fill>
      <patternFill patternType="solid">
        <fgColor indexed="51"/>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s>
  <borders count="20">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s>
  <cellStyleXfs count="7">
    <xf numFmtId="0" fontId="0" fillId="0" borderId="0"/>
    <xf numFmtId="0" fontId="2" fillId="0" borderId="0"/>
    <xf numFmtId="0" fontId="2" fillId="0" borderId="0"/>
    <xf numFmtId="0" fontId="2" fillId="0" borderId="0"/>
    <xf numFmtId="0" fontId="2" fillId="0" borderId="0"/>
    <xf numFmtId="0" fontId="1" fillId="0" borderId="0"/>
    <xf numFmtId="0" fontId="16" fillId="2" borderId="1" applyNumberFormat="0" applyFont="0" applyAlignment="0" applyProtection="0"/>
  </cellStyleXfs>
  <cellXfs count="341">
    <xf numFmtId="0" fontId="0" fillId="0" borderId="0" xfId="0"/>
    <xf numFmtId="0" fontId="2" fillId="0" borderId="0" xfId="0" applyFont="1"/>
    <xf numFmtId="0" fontId="2" fillId="0" borderId="0" xfId="1" applyFont="1"/>
    <xf numFmtId="0" fontId="3" fillId="3" borderId="6" xfId="1" applyFont="1" applyFill="1" applyBorder="1"/>
    <xf numFmtId="0" fontId="3" fillId="3" borderId="7" xfId="1" applyFont="1" applyFill="1" applyBorder="1"/>
    <xf numFmtId="164" fontId="4" fillId="3" borderId="7" xfId="1" applyNumberFormat="1" applyFont="1" applyFill="1" applyBorder="1" applyAlignment="1">
      <alignment horizontal="right"/>
    </xf>
    <xf numFmtId="0" fontId="3" fillId="3" borderId="6" xfId="1" applyFont="1" applyFill="1" applyBorder="1" applyAlignment="1">
      <alignment vertical="top" wrapText="1"/>
    </xf>
    <xf numFmtId="49" fontId="3" fillId="3" borderId="7" xfId="1" applyNumberFormat="1" applyFont="1" applyFill="1" applyBorder="1" applyAlignment="1">
      <alignment horizontal="center" wrapText="1"/>
    </xf>
    <xf numFmtId="164" fontId="2" fillId="0" borderId="0" xfId="0" applyNumberFormat="1" applyFont="1"/>
    <xf numFmtId="0" fontId="3" fillId="4" borderId="10" xfId="0" applyFont="1" applyFill="1" applyBorder="1" applyAlignment="1">
      <alignment vertical="top" wrapText="1"/>
    </xf>
    <xf numFmtId="49" fontId="3" fillId="4" borderId="7" xfId="1" applyNumberFormat="1" applyFont="1" applyFill="1" applyBorder="1" applyAlignment="1">
      <alignment horizontal="center" wrapText="1"/>
    </xf>
    <xf numFmtId="164" fontId="4" fillId="4" borderId="7" xfId="1" applyNumberFormat="1" applyFont="1" applyFill="1" applyBorder="1" applyAlignment="1">
      <alignment horizontal="right"/>
    </xf>
    <xf numFmtId="0" fontId="2" fillId="0" borderId="6" xfId="0" applyFont="1" applyFill="1" applyBorder="1"/>
    <xf numFmtId="49" fontId="2" fillId="3" borderId="7" xfId="1" applyNumberFormat="1" applyFont="1" applyFill="1" applyBorder="1" applyAlignment="1">
      <alignment horizontal="center" wrapText="1"/>
    </xf>
    <xf numFmtId="164" fontId="5" fillId="3" borderId="7" xfId="1" applyNumberFormat="1" applyFont="1" applyFill="1" applyBorder="1" applyAlignment="1">
      <alignment horizontal="right"/>
    </xf>
    <xf numFmtId="164" fontId="5" fillId="3" borderId="8" xfId="1" applyNumberFormat="1" applyFont="1" applyFill="1" applyBorder="1" applyAlignment="1">
      <alignment horizontal="right"/>
    </xf>
    <xf numFmtId="164" fontId="5" fillId="3" borderId="9" xfId="1" applyNumberFormat="1" applyFont="1" applyFill="1" applyBorder="1" applyAlignment="1">
      <alignment horizontal="right"/>
    </xf>
    <xf numFmtId="0" fontId="3" fillId="0" borderId="6" xfId="1" applyFont="1" applyFill="1" applyBorder="1" applyAlignment="1">
      <alignment vertical="top" wrapText="1"/>
    </xf>
    <xf numFmtId="49" fontId="3" fillId="0" borderId="7" xfId="1" applyNumberFormat="1" applyFont="1" applyFill="1" applyBorder="1" applyAlignment="1">
      <alignment horizontal="center" wrapText="1"/>
    </xf>
    <xf numFmtId="164" fontId="4" fillId="0" borderId="7" xfId="1" applyNumberFormat="1" applyFont="1" applyFill="1" applyBorder="1" applyAlignment="1">
      <alignment horizontal="right"/>
    </xf>
    <xf numFmtId="0" fontId="3" fillId="0" borderId="0" xfId="0" applyFont="1"/>
    <xf numFmtId="0" fontId="3" fillId="5" borderId="6" xfId="1" applyFont="1" applyFill="1" applyBorder="1" applyAlignment="1">
      <alignment vertical="top" wrapText="1"/>
    </xf>
    <xf numFmtId="49" fontId="3" fillId="5" borderId="7" xfId="1" applyNumberFormat="1" applyFont="1" applyFill="1" applyBorder="1" applyAlignment="1">
      <alignment horizontal="center" wrapText="1"/>
    </xf>
    <xf numFmtId="164" fontId="4" fillId="5" borderId="7" xfId="1" applyNumberFormat="1" applyFont="1" applyFill="1" applyBorder="1" applyAlignment="1">
      <alignment horizontal="right"/>
    </xf>
    <xf numFmtId="49" fontId="2" fillId="0" borderId="7" xfId="1" applyNumberFormat="1" applyFont="1" applyFill="1" applyBorder="1" applyAlignment="1">
      <alignment horizontal="center" wrapText="1"/>
    </xf>
    <xf numFmtId="164" fontId="5" fillId="0" borderId="7" xfId="1" applyNumberFormat="1" applyFont="1" applyFill="1" applyBorder="1" applyAlignment="1">
      <alignment horizontal="right"/>
    </xf>
    <xf numFmtId="164" fontId="5" fillId="0" borderId="7" xfId="0" applyNumberFormat="1" applyFont="1" applyBorder="1"/>
    <xf numFmtId="164" fontId="5" fillId="0" borderId="8" xfId="0" applyNumberFormat="1" applyFont="1" applyBorder="1"/>
    <xf numFmtId="0" fontId="2" fillId="0" borderId="6" xfId="0" applyFont="1" applyFill="1" applyBorder="1" applyAlignment="1">
      <alignment horizontal="left" wrapText="1"/>
    </xf>
    <xf numFmtId="0" fontId="3" fillId="3" borderId="6" xfId="2" applyFont="1" applyFill="1" applyBorder="1" applyAlignment="1">
      <alignment wrapText="1"/>
    </xf>
    <xf numFmtId="0" fontId="2" fillId="0" borderId="6" xfId="0" applyFont="1" applyFill="1" applyBorder="1" applyAlignment="1">
      <alignment wrapText="1"/>
    </xf>
    <xf numFmtId="0" fontId="6" fillId="0" borderId="0" xfId="0" applyFont="1"/>
    <xf numFmtId="0" fontId="2" fillId="3" borderId="6" xfId="2" applyFont="1" applyFill="1" applyBorder="1" applyAlignment="1">
      <alignment wrapText="1"/>
    </xf>
    <xf numFmtId="164" fontId="4" fillId="3" borderId="7" xfId="2" applyNumberFormat="1" applyFont="1" applyFill="1" applyBorder="1"/>
    <xf numFmtId="0" fontId="3" fillId="5" borderId="6" xfId="2" applyFont="1" applyFill="1" applyBorder="1" applyAlignment="1">
      <alignment wrapText="1"/>
    </xf>
    <xf numFmtId="0" fontId="3" fillId="5" borderId="6" xfId="0" applyFont="1" applyFill="1" applyBorder="1"/>
    <xf numFmtId="164" fontId="5" fillId="0" borderId="8" xfId="1" applyNumberFormat="1" applyFont="1" applyFill="1" applyBorder="1" applyAlignment="1">
      <alignment horizontal="right"/>
    </xf>
    <xf numFmtId="49" fontId="2" fillId="5" borderId="7" xfId="1" applyNumberFormat="1" applyFont="1" applyFill="1" applyBorder="1" applyAlignment="1">
      <alignment horizontal="center" wrapText="1"/>
    </xf>
    <xf numFmtId="0" fontId="2" fillId="0" borderId="6" xfId="1" applyFont="1" applyFill="1" applyBorder="1" applyAlignment="1">
      <alignment vertical="top" wrapText="1"/>
    </xf>
    <xf numFmtId="164" fontId="4" fillId="0" borderId="7" xfId="1" applyNumberFormat="1" applyFont="1" applyFill="1" applyBorder="1"/>
    <xf numFmtId="0" fontId="3" fillId="6" borderId="6" xfId="1" applyFont="1" applyFill="1" applyBorder="1" applyAlignment="1">
      <alignment vertical="top" wrapText="1"/>
    </xf>
    <xf numFmtId="49" fontId="2" fillId="6" borderId="7" xfId="1" applyNumberFormat="1" applyFont="1" applyFill="1" applyBorder="1" applyAlignment="1">
      <alignment horizontal="center" wrapText="1"/>
    </xf>
    <xf numFmtId="49" fontId="3" fillId="6" borderId="7" xfId="1" applyNumberFormat="1" applyFont="1" applyFill="1" applyBorder="1" applyAlignment="1">
      <alignment horizontal="center" wrapText="1"/>
    </xf>
    <xf numFmtId="164" fontId="4" fillId="6" borderId="7" xfId="1" applyNumberFormat="1" applyFont="1" applyFill="1" applyBorder="1"/>
    <xf numFmtId="164" fontId="5" fillId="0" borderId="8" xfId="1" applyNumberFormat="1" applyFont="1" applyFill="1" applyBorder="1"/>
    <xf numFmtId="164" fontId="5" fillId="0" borderId="7" xfId="1" applyNumberFormat="1" applyFont="1" applyFill="1" applyBorder="1"/>
    <xf numFmtId="164" fontId="4" fillId="3" borderId="7" xfId="1" applyNumberFormat="1" applyFont="1" applyFill="1" applyBorder="1"/>
    <xf numFmtId="0" fontId="3" fillId="6" borderId="6" xfId="0" applyFont="1" applyFill="1" applyBorder="1" applyAlignment="1">
      <alignment wrapText="1"/>
    </xf>
    <xf numFmtId="0" fontId="3" fillId="0" borderId="6" xfId="0" applyFont="1" applyFill="1" applyBorder="1" applyAlignment="1">
      <alignment wrapText="1"/>
    </xf>
    <xf numFmtId="164" fontId="4" fillId="4" borderId="7" xfId="1" applyNumberFormat="1" applyFont="1" applyFill="1" applyBorder="1"/>
    <xf numFmtId="164" fontId="5" fillId="3" borderId="7" xfId="1" applyNumberFormat="1" applyFont="1" applyFill="1" applyBorder="1"/>
    <xf numFmtId="164" fontId="5" fillId="3" borderId="8" xfId="1" applyNumberFormat="1" applyFont="1" applyFill="1" applyBorder="1"/>
    <xf numFmtId="0" fontId="2" fillId="3" borderId="0" xfId="0" applyFont="1" applyFill="1"/>
    <xf numFmtId="49" fontId="3" fillId="5" borderId="6" xfId="0" applyNumberFormat="1" applyFont="1" applyFill="1" applyBorder="1" applyAlignment="1">
      <alignment vertical="top" wrapText="1"/>
    </xf>
    <xf numFmtId="164" fontId="4" fillId="5" borderId="7" xfId="1" applyNumberFormat="1" applyFont="1" applyFill="1" applyBorder="1"/>
    <xf numFmtId="0" fontId="3" fillId="4" borderId="6" xfId="1" applyFont="1" applyFill="1" applyBorder="1" applyAlignment="1">
      <alignment vertical="top" wrapText="1"/>
    </xf>
    <xf numFmtId="164" fontId="7" fillId="0" borderId="7" xfId="0" applyNumberFormat="1" applyFont="1" applyBorder="1"/>
    <xf numFmtId="164" fontId="7" fillId="0" borderId="8" xfId="0" applyNumberFormat="1" applyFont="1" applyBorder="1"/>
    <xf numFmtId="0" fontId="3" fillId="4" borderId="6" xfId="0" applyFont="1" applyFill="1" applyBorder="1" applyAlignment="1">
      <alignment vertical="top" wrapText="1"/>
    </xf>
    <xf numFmtId="0" fontId="3" fillId="5" borderId="6" xfId="0" applyFont="1" applyFill="1" applyBorder="1" applyAlignment="1">
      <alignment vertical="top" wrapText="1"/>
    </xf>
    <xf numFmtId="0" fontId="3" fillId="5" borderId="10" xfId="0" applyFont="1" applyFill="1" applyBorder="1"/>
    <xf numFmtId="0" fontId="8" fillId="4" borderId="10" xfId="0" applyFont="1" applyFill="1" applyBorder="1" applyAlignment="1">
      <alignment vertical="top" wrapText="1"/>
    </xf>
    <xf numFmtId="0" fontId="2" fillId="0" borderId="6" xfId="0" applyFont="1" applyBorder="1" applyAlignment="1">
      <alignment wrapText="1"/>
    </xf>
    <xf numFmtId="0" fontId="3" fillId="5" borderId="6" xfId="0" applyFont="1" applyFill="1" applyBorder="1" applyAlignment="1">
      <alignment wrapText="1"/>
    </xf>
    <xf numFmtId="0" fontId="3" fillId="0" borderId="6" xfId="2" applyFont="1" applyFill="1" applyBorder="1" applyAlignment="1">
      <alignment wrapText="1"/>
    </xf>
    <xf numFmtId="0" fontId="3" fillId="6" borderId="6" xfId="2" applyFont="1" applyFill="1" applyBorder="1" applyAlignment="1">
      <alignment wrapText="1"/>
    </xf>
    <xf numFmtId="164" fontId="4" fillId="6" borderId="7" xfId="1" applyNumberFormat="1" applyFont="1" applyFill="1" applyBorder="1" applyAlignment="1">
      <alignment horizontal="right"/>
    </xf>
    <xf numFmtId="164" fontId="6" fillId="0" borderId="0" xfId="0" applyNumberFormat="1" applyFont="1"/>
    <xf numFmtId="0" fontId="3" fillId="0" borderId="6" xfId="0" applyFont="1" applyFill="1" applyBorder="1" applyAlignment="1">
      <alignment horizontal="left" wrapText="1"/>
    </xf>
    <xf numFmtId="0" fontId="3" fillId="4" borderId="10" xfId="0" applyNumberFormat="1" applyFont="1" applyFill="1" applyBorder="1" applyAlignment="1">
      <alignment vertical="top" wrapText="1"/>
    </xf>
    <xf numFmtId="0" fontId="3" fillId="4" borderId="6" xfId="0" applyNumberFormat="1" applyFont="1" applyFill="1" applyBorder="1" applyAlignment="1">
      <alignment vertical="top" wrapText="1"/>
    </xf>
    <xf numFmtId="0" fontId="3" fillId="4" borderId="6" xfId="2" applyFont="1" applyFill="1" applyBorder="1" applyAlignment="1">
      <alignment wrapText="1"/>
    </xf>
    <xf numFmtId="0" fontId="3" fillId="4" borderId="6" xfId="0" applyFont="1" applyFill="1" applyBorder="1" applyAlignment="1">
      <alignment horizontal="left" wrapText="1"/>
    </xf>
    <xf numFmtId="0" fontId="3" fillId="0" borderId="6" xfId="1" applyFont="1" applyFill="1" applyBorder="1" applyAlignment="1">
      <alignment horizontal="left" vertical="top" wrapText="1"/>
    </xf>
    <xf numFmtId="0" fontId="3" fillId="6" borderId="6" xfId="1" applyFont="1" applyFill="1" applyBorder="1" applyAlignment="1">
      <alignment horizontal="left" vertical="top" wrapText="1"/>
    </xf>
    <xf numFmtId="0" fontId="3" fillId="3" borderId="6" xfId="1" applyFont="1" applyFill="1" applyBorder="1" applyAlignment="1">
      <alignment horizontal="left" vertical="top" wrapText="1"/>
    </xf>
    <xf numFmtId="0" fontId="3" fillId="5" borderId="6" xfId="0" applyFont="1" applyFill="1" applyBorder="1" applyAlignment="1">
      <alignment horizontal="left" wrapText="1"/>
    </xf>
    <xf numFmtId="0" fontId="2" fillId="0" borderId="6" xfId="1" applyFont="1" applyFill="1" applyBorder="1" applyAlignment="1">
      <alignment horizontal="left" vertical="top" wrapText="1"/>
    </xf>
    <xf numFmtId="164" fontId="5" fillId="0" borderId="7" xfId="0" applyNumberFormat="1" applyFont="1" applyFill="1" applyBorder="1"/>
    <xf numFmtId="164" fontId="5" fillId="0" borderId="8" xfId="0" applyNumberFormat="1" applyFont="1" applyFill="1" applyBorder="1"/>
    <xf numFmtId="0" fontId="2" fillId="0" borderId="0" xfId="0" applyFont="1" applyFill="1"/>
    <xf numFmtId="0" fontId="2" fillId="0" borderId="11" xfId="0" applyFont="1" applyBorder="1" applyAlignment="1">
      <alignment wrapText="1"/>
    </xf>
    <xf numFmtId="49" fontId="3" fillId="6" borderId="6" xfId="0" applyNumberFormat="1" applyFont="1" applyFill="1" applyBorder="1" applyAlignment="1">
      <alignment vertical="top" wrapText="1"/>
    </xf>
    <xf numFmtId="49" fontId="3" fillId="3" borderId="6" xfId="0" applyNumberFormat="1" applyFont="1" applyFill="1" applyBorder="1" applyAlignment="1">
      <alignment vertical="top" wrapText="1"/>
    </xf>
    <xf numFmtId="0" fontId="3" fillId="3" borderId="0" xfId="0" applyFont="1" applyFill="1"/>
    <xf numFmtId="0" fontId="3" fillId="0" borderId="6" xfId="0" applyFont="1" applyBorder="1" applyAlignment="1">
      <alignment wrapText="1"/>
    </xf>
    <xf numFmtId="164" fontId="4" fillId="0" borderId="7" xfId="0" applyNumberFormat="1" applyFont="1" applyBorder="1"/>
    <xf numFmtId="164" fontId="4" fillId="0" borderId="8" xfId="0" applyNumberFormat="1" applyFont="1" applyBorder="1"/>
    <xf numFmtId="0" fontId="3" fillId="0" borderId="6" xfId="0" applyFont="1" applyBorder="1"/>
    <xf numFmtId="0" fontId="3" fillId="3" borderId="6" xfId="0" applyFont="1" applyFill="1" applyBorder="1" applyAlignment="1">
      <alignment horizontal="left" wrapText="1"/>
    </xf>
    <xf numFmtId="0" fontId="2" fillId="3" borderId="6" xfId="0" applyFont="1" applyFill="1" applyBorder="1" applyAlignment="1">
      <alignment horizontal="left" wrapText="1"/>
    </xf>
    <xf numFmtId="164" fontId="5" fillId="3" borderId="7" xfId="0" applyNumberFormat="1" applyFont="1" applyFill="1" applyBorder="1"/>
    <xf numFmtId="164" fontId="5" fillId="3" borderId="8" xfId="0" applyNumberFormat="1" applyFont="1" applyFill="1" applyBorder="1"/>
    <xf numFmtId="49" fontId="2" fillId="4" borderId="7" xfId="1" applyNumberFormat="1" applyFont="1" applyFill="1" applyBorder="1" applyAlignment="1">
      <alignment horizontal="center" wrapText="1"/>
    </xf>
    <xf numFmtId="164" fontId="4" fillId="0" borderId="8" xfId="1" applyNumberFormat="1" applyFont="1" applyFill="1" applyBorder="1" applyAlignment="1">
      <alignment horizontal="right"/>
    </xf>
    <xf numFmtId="0" fontId="2" fillId="0" borderId="8" xfId="0" applyFont="1" applyBorder="1" applyAlignment="1">
      <alignment wrapText="1"/>
    </xf>
    <xf numFmtId="0" fontId="3" fillId="0" borderId="10" xfId="0" applyFont="1" applyBorder="1" applyAlignment="1">
      <alignment wrapText="1"/>
    </xf>
    <xf numFmtId="0" fontId="8" fillId="7" borderId="10" xfId="0" applyFont="1" applyFill="1" applyBorder="1" applyAlignment="1">
      <alignment vertical="top" wrapText="1"/>
    </xf>
    <xf numFmtId="0" fontId="3" fillId="6" borderId="6" xfId="0" applyFont="1" applyFill="1" applyBorder="1" applyAlignment="1">
      <alignment horizontal="left" wrapText="1"/>
    </xf>
    <xf numFmtId="164" fontId="4" fillId="6" borderId="8" xfId="1" applyNumberFormat="1" applyFont="1" applyFill="1" applyBorder="1" applyAlignment="1">
      <alignment horizontal="right"/>
    </xf>
    <xf numFmtId="49" fontId="2" fillId="0" borderId="6" xfId="0" applyNumberFormat="1" applyFont="1" applyFill="1" applyBorder="1" applyAlignment="1">
      <alignment vertical="top" wrapText="1"/>
    </xf>
    <xf numFmtId="0" fontId="3" fillId="4" borderId="11" xfId="0" applyFont="1" applyFill="1" applyBorder="1" applyAlignment="1">
      <alignment vertical="top" wrapText="1"/>
    </xf>
    <xf numFmtId="164" fontId="3" fillId="0" borderId="0" xfId="0" applyNumberFormat="1" applyFont="1"/>
    <xf numFmtId="164" fontId="3" fillId="3" borderId="0" xfId="0" applyNumberFormat="1" applyFont="1" applyFill="1"/>
    <xf numFmtId="165" fontId="2" fillId="0" borderId="0" xfId="0" applyNumberFormat="1" applyFont="1"/>
    <xf numFmtId="0" fontId="3" fillId="0" borderId="6" xfId="1" applyNumberFormat="1" applyFont="1" applyFill="1" applyBorder="1" applyAlignment="1">
      <alignment vertical="top" wrapText="1"/>
    </xf>
    <xf numFmtId="0" fontId="3" fillId="4" borderId="6" xfId="0" applyFont="1" applyFill="1" applyBorder="1" applyAlignment="1">
      <alignment wrapText="1"/>
    </xf>
    <xf numFmtId="49" fontId="3" fillId="4" borderId="6" xfId="0" applyNumberFormat="1" applyFont="1" applyFill="1" applyBorder="1" applyAlignment="1">
      <alignment vertical="top" wrapText="1"/>
    </xf>
    <xf numFmtId="0" fontId="6" fillId="8" borderId="0" xfId="0" applyFont="1" applyFill="1"/>
    <xf numFmtId="0" fontId="9" fillId="8" borderId="0" xfId="0" applyFont="1" applyFill="1"/>
    <xf numFmtId="0" fontId="10" fillId="0" borderId="0" xfId="0" applyFont="1"/>
    <xf numFmtId="0" fontId="11" fillId="0" borderId="0" xfId="0" applyFont="1"/>
    <xf numFmtId="164" fontId="12" fillId="0" borderId="7" xfId="0" applyNumberFormat="1" applyFont="1" applyBorder="1"/>
    <xf numFmtId="164" fontId="12" fillId="0" borderId="8" xfId="0" applyNumberFormat="1" applyFont="1" applyBorder="1"/>
    <xf numFmtId="0" fontId="3" fillId="3" borderId="6" xfId="0" applyNumberFormat="1" applyFont="1" applyFill="1" applyBorder="1" applyAlignment="1">
      <alignment horizontal="left" wrapText="1"/>
    </xf>
    <xf numFmtId="0" fontId="3" fillId="3" borderId="10" xfId="0" applyFont="1" applyFill="1" applyBorder="1" applyAlignment="1">
      <alignment horizontal="left" wrapText="1"/>
    </xf>
    <xf numFmtId="0" fontId="2" fillId="0" borderId="6" xfId="2" applyFont="1" applyFill="1" applyBorder="1" applyAlignment="1">
      <alignment wrapText="1"/>
    </xf>
    <xf numFmtId="49" fontId="3" fillId="7" borderId="7" xfId="1" applyNumberFormat="1" applyFont="1" applyFill="1" applyBorder="1" applyAlignment="1">
      <alignment horizontal="center" wrapText="1"/>
    </xf>
    <xf numFmtId="164" fontId="4" fillId="7" borderId="7" xfId="1" applyNumberFormat="1" applyFont="1" applyFill="1" applyBorder="1" applyAlignment="1">
      <alignment horizontal="right"/>
    </xf>
    <xf numFmtId="0" fontId="3" fillId="5" borderId="7" xfId="1" applyFont="1" applyFill="1" applyBorder="1" applyAlignment="1">
      <alignment horizontal="center" wrapText="1"/>
    </xf>
    <xf numFmtId="0" fontId="2" fillId="0" borderId="8" xfId="0" applyFont="1" applyBorder="1" applyAlignment="1">
      <alignment vertical="top" wrapText="1"/>
    </xf>
    <xf numFmtId="0" fontId="2" fillId="0" borderId="7" xfId="1" applyFont="1" applyFill="1" applyBorder="1" applyAlignment="1">
      <alignment horizontal="center" wrapText="1"/>
    </xf>
    <xf numFmtId="0" fontId="3" fillId="0" borderId="7" xfId="1" applyFont="1" applyFill="1" applyBorder="1" applyAlignment="1">
      <alignment horizontal="center" wrapText="1"/>
    </xf>
    <xf numFmtId="0" fontId="3" fillId="4" borderId="7" xfId="1" applyFont="1" applyFill="1" applyBorder="1" applyAlignment="1">
      <alignment horizontal="center" wrapText="1"/>
    </xf>
    <xf numFmtId="0" fontId="3" fillId="6" borderId="7" xfId="1" applyFont="1" applyFill="1" applyBorder="1" applyAlignment="1">
      <alignment horizontal="center" wrapText="1"/>
    </xf>
    <xf numFmtId="0" fontId="2" fillId="0" borderId="6" xfId="0" applyFont="1" applyFill="1" applyBorder="1" applyAlignment="1"/>
    <xf numFmtId="164" fontId="4" fillId="4" borderId="7" xfId="2" applyNumberFormat="1" applyFont="1" applyFill="1" applyBorder="1"/>
    <xf numFmtId="0" fontId="6" fillId="0" borderId="0" xfId="0" applyFont="1" applyFill="1"/>
    <xf numFmtId="164" fontId="5" fillId="0" borderId="7" xfId="2" applyNumberFormat="1" applyFont="1" applyFill="1" applyBorder="1"/>
    <xf numFmtId="164" fontId="2" fillId="0" borderId="0" xfId="0" applyNumberFormat="1" applyFont="1" applyFill="1"/>
    <xf numFmtId="0" fontId="3" fillId="0" borderId="0" xfId="0" applyFont="1" applyFill="1"/>
    <xf numFmtId="0" fontId="13" fillId="0" borderId="0" xfId="0" applyFont="1"/>
    <xf numFmtId="49" fontId="3" fillId="0" borderId="6" xfId="0" applyNumberFormat="1" applyFont="1" applyFill="1" applyBorder="1" applyAlignment="1">
      <alignment vertical="top" wrapText="1"/>
    </xf>
    <xf numFmtId="0" fontId="3" fillId="4" borderId="6" xfId="1" applyFont="1" applyFill="1" applyBorder="1" applyAlignment="1">
      <alignment horizontal="left" vertical="top" wrapText="1"/>
    </xf>
    <xf numFmtId="0" fontId="3" fillId="0" borderId="6" xfId="0" applyFont="1" applyFill="1" applyBorder="1" applyAlignment="1">
      <alignment vertical="top" wrapText="1"/>
    </xf>
    <xf numFmtId="0" fontId="3" fillId="3" borderId="6" xfId="0" applyFont="1" applyFill="1" applyBorder="1" applyAlignment="1">
      <alignment wrapText="1"/>
    </xf>
    <xf numFmtId="0" fontId="2" fillId="3" borderId="6" xfId="0" applyFont="1" applyFill="1" applyBorder="1"/>
    <xf numFmtId="164" fontId="5" fillId="9" borderId="8" xfId="0" applyNumberFormat="1" applyFont="1" applyFill="1" applyBorder="1"/>
    <xf numFmtId="0" fontId="3" fillId="0" borderId="12" xfId="1" applyFont="1" applyFill="1" applyBorder="1"/>
    <xf numFmtId="0" fontId="2" fillId="0" borderId="13" xfId="1" applyFont="1" applyFill="1" applyBorder="1"/>
    <xf numFmtId="164" fontId="4" fillId="0" borderId="13" xfId="1" applyNumberFormat="1" applyFont="1" applyFill="1" applyBorder="1" applyAlignment="1">
      <alignment horizontal="right"/>
    </xf>
    <xf numFmtId="165" fontId="13" fillId="0" borderId="0" xfId="1" applyNumberFormat="1" applyFont="1"/>
    <xf numFmtId="0" fontId="2" fillId="0" borderId="0" xfId="1" applyFont="1" applyFill="1" applyAlignment="1">
      <alignment horizontal="center" wrapText="1"/>
    </xf>
    <xf numFmtId="49" fontId="2" fillId="0" borderId="0" xfId="1" applyNumberFormat="1" applyFont="1" applyFill="1" applyAlignment="1">
      <alignment horizontal="center"/>
    </xf>
    <xf numFmtId="49" fontId="2" fillId="0" borderId="0" xfId="1" applyNumberFormat="1" applyFont="1" applyFill="1"/>
    <xf numFmtId="164" fontId="2" fillId="0" borderId="0" xfId="1" applyNumberFormat="1" applyFont="1" applyFill="1"/>
    <xf numFmtId="0" fontId="2" fillId="0" borderId="0" xfId="3" applyFont="1" applyAlignment="1"/>
    <xf numFmtId="0" fontId="14" fillId="0" borderId="0" xfId="3" applyFont="1" applyAlignment="1"/>
    <xf numFmtId="0" fontId="14" fillId="0" borderId="0" xfId="3" applyFont="1"/>
    <xf numFmtId="0" fontId="15" fillId="0" borderId="0" xfId="0" applyFont="1"/>
    <xf numFmtId="0" fontId="3" fillId="0" borderId="10" xfId="0" applyFont="1" applyFill="1" applyBorder="1" applyAlignment="1">
      <alignment horizontal="left" wrapText="1"/>
    </xf>
    <xf numFmtId="0" fontId="2" fillId="0" borderId="0" xfId="4" applyFont="1"/>
    <xf numFmtId="0" fontId="2" fillId="0" borderId="0" xfId="4" applyFont="1" applyAlignment="1">
      <alignment horizontal="center"/>
    </xf>
    <xf numFmtId="0" fontId="17" fillId="0" borderId="0" xfId="4" applyFont="1"/>
    <xf numFmtId="0" fontId="18" fillId="0" borderId="0" xfId="4" applyFont="1"/>
    <xf numFmtId="3" fontId="17" fillId="0" borderId="0" xfId="1" applyNumberFormat="1" applyFont="1" applyFill="1" applyAlignment="1" applyProtection="1">
      <alignment horizontal="right" shrinkToFit="1"/>
    </xf>
    <xf numFmtId="0" fontId="14" fillId="0" borderId="7" xfId="4" applyFont="1" applyBorder="1" applyAlignment="1">
      <alignment horizontal="center"/>
    </xf>
    <xf numFmtId="164" fontId="14" fillId="0" borderId="7" xfId="4" applyNumberFormat="1" applyFont="1" applyBorder="1" applyAlignment="1">
      <alignment horizontal="center"/>
    </xf>
    <xf numFmtId="0" fontId="19" fillId="0" borderId="7" xfId="4" applyFont="1" applyBorder="1"/>
    <xf numFmtId="164" fontId="19" fillId="0" borderId="7" xfId="4" applyNumberFormat="1" applyFont="1" applyBorder="1"/>
    <xf numFmtId="0" fontId="3" fillId="0" borderId="0" xfId="4" applyFont="1"/>
    <xf numFmtId="0" fontId="14" fillId="0" borderId="7" xfId="4" applyFont="1" applyBorder="1"/>
    <xf numFmtId="164" fontId="14" fillId="0" borderId="7" xfId="4" applyNumberFormat="1" applyFont="1" applyBorder="1"/>
    <xf numFmtId="0" fontId="14" fillId="0" borderId="7" xfId="4" applyFont="1" applyBorder="1" applyAlignment="1">
      <alignment wrapText="1"/>
    </xf>
    <xf numFmtId="165" fontId="3" fillId="0" borderId="0" xfId="4" applyNumberFormat="1" applyFont="1"/>
    <xf numFmtId="165" fontId="2" fillId="0" borderId="0" xfId="4" applyNumberFormat="1" applyFont="1"/>
    <xf numFmtId="0" fontId="3" fillId="0" borderId="0" xfId="4" applyFont="1" applyBorder="1"/>
    <xf numFmtId="0" fontId="19" fillId="0" borderId="7" xfId="4" applyFont="1" applyBorder="1" applyAlignment="1">
      <alignment wrapText="1"/>
    </xf>
    <xf numFmtId="0" fontId="14" fillId="0" borderId="17" xfId="4" applyFont="1" applyBorder="1" applyAlignment="1">
      <alignment wrapText="1"/>
    </xf>
    <xf numFmtId="0" fontId="14" fillId="0" borderId="8" xfId="4" applyFont="1" applyBorder="1" applyAlignment="1">
      <alignment wrapText="1"/>
    </xf>
    <xf numFmtId="0" fontId="20" fillId="0" borderId="7" xfId="4" applyFont="1" applyBorder="1" applyAlignment="1">
      <alignment wrapText="1"/>
    </xf>
    <xf numFmtId="0" fontId="14" fillId="3" borderId="7" xfId="4" applyFont="1" applyFill="1" applyBorder="1"/>
    <xf numFmtId="0" fontId="14" fillId="3" borderId="7" xfId="4" applyFont="1" applyFill="1" applyBorder="1" applyAlignment="1">
      <alignment wrapText="1"/>
    </xf>
    <xf numFmtId="164" fontId="19" fillId="3" borderId="7" xfId="4" applyNumberFormat="1" applyFont="1" applyFill="1" applyBorder="1"/>
    <xf numFmtId="164" fontId="14" fillId="3" borderId="7" xfId="4" applyNumberFormat="1" applyFont="1" applyFill="1" applyBorder="1"/>
    <xf numFmtId="0" fontId="3" fillId="3" borderId="0" xfId="4" applyFont="1" applyFill="1"/>
    <xf numFmtId="0" fontId="19" fillId="3" borderId="7" xfId="4" applyFont="1" applyFill="1" applyBorder="1"/>
    <xf numFmtId="0" fontId="19" fillId="3" borderId="7" xfId="4" applyFont="1" applyFill="1" applyBorder="1" applyAlignment="1">
      <alignment wrapText="1"/>
    </xf>
    <xf numFmtId="0" fontId="2" fillId="3" borderId="0" xfId="4" applyFont="1" applyFill="1"/>
    <xf numFmtId="0" fontId="19" fillId="3" borderId="7" xfId="4" applyFont="1" applyFill="1" applyBorder="1" applyAlignment="1">
      <alignment vertical="top"/>
    </xf>
    <xf numFmtId="0" fontId="21" fillId="3" borderId="7" xfId="1" applyFont="1" applyFill="1" applyBorder="1" applyAlignment="1">
      <alignment wrapText="1"/>
    </xf>
    <xf numFmtId="164" fontId="19" fillId="3" borderId="7" xfId="1" applyNumberFormat="1" applyFont="1" applyFill="1" applyBorder="1" applyAlignment="1">
      <alignment horizontal="right"/>
    </xf>
    <xf numFmtId="0" fontId="19" fillId="3" borderId="7" xfId="4" applyFont="1" applyFill="1" applyBorder="1" applyAlignment="1"/>
    <xf numFmtId="0" fontId="21" fillId="3" borderId="7" xfId="1" applyFont="1" applyFill="1" applyBorder="1" applyAlignment="1">
      <alignment horizontal="left" wrapText="1"/>
    </xf>
    <xf numFmtId="164" fontId="21" fillId="3" borderId="7" xfId="1" applyNumberFormat="1" applyFont="1" applyFill="1" applyBorder="1" applyAlignment="1">
      <alignment horizontal="right"/>
    </xf>
    <xf numFmtId="0" fontId="14" fillId="3" borderId="7" xfId="4" applyFont="1" applyFill="1" applyBorder="1" applyAlignment="1">
      <alignment horizontal="left"/>
    </xf>
    <xf numFmtId="0" fontId="20" fillId="3" borderId="7" xfId="1" applyFont="1" applyFill="1" applyBorder="1" applyAlignment="1">
      <alignment horizontal="left" wrapText="1"/>
    </xf>
    <xf numFmtId="164" fontId="20" fillId="3" borderId="7" xfId="1" applyNumberFormat="1" applyFont="1" applyFill="1" applyBorder="1" applyAlignment="1">
      <alignment horizontal="right"/>
    </xf>
    <xf numFmtId="0" fontId="14" fillId="3" borderId="7" xfId="4" applyFont="1" applyFill="1" applyBorder="1" applyAlignment="1"/>
    <xf numFmtId="0" fontId="14" fillId="3" borderId="7" xfId="1" applyFont="1" applyFill="1" applyBorder="1" applyAlignment="1">
      <alignment vertical="top" wrapText="1"/>
    </xf>
    <xf numFmtId="0" fontId="19" fillId="0" borderId="6" xfId="4" applyFont="1" applyBorder="1" applyAlignment="1"/>
    <xf numFmtId="0" fontId="21" fillId="0" borderId="7" xfId="1" applyFont="1" applyFill="1" applyBorder="1" applyAlignment="1">
      <alignment wrapText="1"/>
    </xf>
    <xf numFmtId="0" fontId="14" fillId="0" borderId="6" xfId="4" applyFont="1" applyBorder="1" applyAlignment="1"/>
    <xf numFmtId="0" fontId="20" fillId="0" borderId="7" xfId="1" applyFont="1" applyFill="1" applyBorder="1" applyAlignment="1">
      <alignment wrapText="1"/>
    </xf>
    <xf numFmtId="165" fontId="2" fillId="3" borderId="0" xfId="4" applyNumberFormat="1" applyFont="1" applyFill="1"/>
    <xf numFmtId="0" fontId="14" fillId="3" borderId="0" xfId="4" applyFont="1" applyFill="1" applyAlignment="1">
      <alignment wrapText="1"/>
    </xf>
    <xf numFmtId="164" fontId="14" fillId="3" borderId="7" xfId="1" applyNumberFormat="1" applyFont="1" applyFill="1" applyBorder="1" applyAlignment="1">
      <alignment horizontal="right"/>
    </xf>
    <xf numFmtId="0" fontId="14" fillId="0" borderId="7" xfId="4" applyFont="1" applyFill="1" applyBorder="1" applyAlignment="1"/>
    <xf numFmtId="0" fontId="14" fillId="3" borderId="7" xfId="1" applyNumberFormat="1" applyFont="1" applyFill="1" applyBorder="1" applyAlignment="1">
      <alignment vertical="center" wrapText="1"/>
    </xf>
    <xf numFmtId="0" fontId="14" fillId="0" borderId="7" xfId="1" applyNumberFormat="1" applyFont="1" applyFill="1" applyBorder="1" applyAlignment="1">
      <alignment vertical="center" wrapText="1"/>
    </xf>
    <xf numFmtId="0" fontId="14" fillId="0" borderId="7" xfId="1" applyFont="1" applyFill="1" applyBorder="1" applyAlignment="1">
      <alignment horizontal="left" wrapText="1"/>
    </xf>
    <xf numFmtId="164" fontId="14" fillId="0" borderId="7" xfId="4" applyNumberFormat="1" applyFont="1" applyFill="1" applyBorder="1"/>
    <xf numFmtId="0" fontId="20" fillId="0" borderId="7" xfId="1" applyFont="1" applyFill="1" applyBorder="1" applyAlignment="1">
      <alignment horizontal="left" wrapText="1"/>
    </xf>
    <xf numFmtId="0" fontId="14" fillId="0" borderId="7" xfId="4" applyFont="1" applyFill="1" applyBorder="1" applyAlignment="1">
      <alignment horizontal="left" vertical="top" wrapText="1"/>
    </xf>
    <xf numFmtId="0" fontId="14" fillId="0" borderId="7" xfId="4" applyFont="1" applyBorder="1" applyAlignment="1">
      <alignment horizontal="justify" vertical="top" wrapText="1"/>
    </xf>
    <xf numFmtId="49" fontId="14" fillId="0" borderId="7" xfId="1" applyNumberFormat="1" applyFont="1" applyFill="1" applyBorder="1" applyAlignment="1">
      <alignment vertical="center" wrapText="1"/>
    </xf>
    <xf numFmtId="0" fontId="14" fillId="0" borderId="7" xfId="4" applyFont="1" applyBorder="1" applyAlignment="1"/>
    <xf numFmtId="0" fontId="14" fillId="0" borderId="7" xfId="4" applyFont="1" applyFill="1" applyBorder="1" applyAlignment="1">
      <alignment horizontal="left" wrapText="1"/>
    </xf>
    <xf numFmtId="164" fontId="20" fillId="0" borderId="7" xfId="1" applyNumberFormat="1" applyFont="1" applyFill="1" applyBorder="1" applyAlignment="1">
      <alignment horizontal="right"/>
    </xf>
    <xf numFmtId="164" fontId="21" fillId="0" borderId="7" xfId="1" applyNumberFormat="1" applyFont="1" applyFill="1" applyBorder="1" applyAlignment="1">
      <alignment horizontal="right"/>
    </xf>
    <xf numFmtId="0" fontId="19" fillId="0" borderId="18" xfId="4" applyFont="1" applyBorder="1" applyAlignment="1"/>
    <xf numFmtId="0" fontId="19" fillId="0" borderId="16" xfId="0" applyFont="1" applyBorder="1"/>
    <xf numFmtId="0" fontId="14" fillId="0" borderId="0" xfId="0" applyFont="1" applyAlignment="1">
      <alignment wrapText="1"/>
    </xf>
    <xf numFmtId="0" fontId="14" fillId="0" borderId="7" xfId="0" applyFont="1" applyBorder="1" applyAlignment="1">
      <alignment wrapText="1"/>
    </xf>
    <xf numFmtId="164" fontId="19" fillId="0" borderId="7" xfId="1" applyNumberFormat="1" applyFont="1" applyFill="1" applyBorder="1" applyAlignment="1">
      <alignment horizontal="right"/>
    </xf>
    <xf numFmtId="0" fontId="3" fillId="7" borderId="7" xfId="1" applyFont="1" applyFill="1" applyBorder="1" applyAlignment="1">
      <alignment horizontal="center" wrapText="1"/>
    </xf>
    <xf numFmtId="0" fontId="3" fillId="0" borderId="6" xfId="0" applyFont="1" applyFill="1" applyBorder="1"/>
    <xf numFmtId="0" fontId="22" fillId="0" borderId="7" xfId="0" applyFont="1" applyBorder="1" applyAlignment="1">
      <alignment wrapText="1"/>
    </xf>
    <xf numFmtId="0" fontId="14" fillId="10" borderId="7" xfId="4" applyFont="1" applyFill="1" applyBorder="1"/>
    <xf numFmtId="0" fontId="14" fillId="10" borderId="7" xfId="4" applyFont="1" applyFill="1" applyBorder="1" applyAlignment="1">
      <alignment wrapText="1"/>
    </xf>
    <xf numFmtId="164" fontId="14" fillId="10" borderId="7" xfId="4" applyNumberFormat="1" applyFont="1" applyFill="1" applyBorder="1"/>
    <xf numFmtId="0" fontId="2" fillId="10" borderId="0" xfId="4" applyFont="1" applyFill="1"/>
    <xf numFmtId="0" fontId="2" fillId="10" borderId="0" xfId="0" applyFont="1" applyFill="1"/>
    <xf numFmtId="0" fontId="2" fillId="10" borderId="0" xfId="1" applyFont="1" applyFill="1"/>
    <xf numFmtId="0" fontId="3" fillId="10" borderId="0" xfId="1" quotePrefix="1" applyNumberFormat="1" applyFont="1" applyFill="1" applyAlignment="1">
      <alignment vertical="center" wrapText="1"/>
    </xf>
    <xf numFmtId="49" fontId="3" fillId="10" borderId="0" xfId="1" quotePrefix="1" applyNumberFormat="1" applyFont="1" applyFill="1" applyAlignment="1">
      <alignment wrapText="1"/>
    </xf>
    <xf numFmtId="0" fontId="3" fillId="10" borderId="0" xfId="1" applyFont="1" applyFill="1" applyAlignment="1">
      <alignment wrapText="1"/>
    </xf>
    <xf numFmtId="3" fontId="2" fillId="10" borderId="0" xfId="1" applyNumberFormat="1" applyFont="1" applyFill="1" applyBorder="1" applyAlignment="1" applyProtection="1">
      <alignment horizontal="right" shrinkToFit="1"/>
    </xf>
    <xf numFmtId="0" fontId="3" fillId="10" borderId="2" xfId="1" applyNumberFormat="1" applyFont="1" applyFill="1" applyBorder="1" applyAlignment="1">
      <alignment horizontal="center" vertical="center" wrapText="1"/>
    </xf>
    <xf numFmtId="0" fontId="3" fillId="10" borderId="3" xfId="1" applyFont="1" applyFill="1" applyBorder="1" applyAlignment="1">
      <alignment horizontal="center" wrapText="1"/>
    </xf>
    <xf numFmtId="0" fontId="3" fillId="10" borderId="3" xfId="1" applyNumberFormat="1" applyFont="1" applyFill="1" applyBorder="1" applyAlignment="1">
      <alignment horizontal="center" vertical="center"/>
    </xf>
    <xf numFmtId="3" fontId="3" fillId="10" borderId="3" xfId="1" applyNumberFormat="1" applyFont="1" applyFill="1" applyBorder="1" applyAlignment="1">
      <alignment horizontal="center" vertical="center"/>
    </xf>
    <xf numFmtId="0" fontId="2" fillId="10" borderId="3" xfId="0" applyFont="1" applyFill="1" applyBorder="1" applyAlignment="1">
      <alignment wrapText="1"/>
    </xf>
    <xf numFmtId="0" fontId="2" fillId="10" borderId="4" xfId="0" applyFont="1" applyFill="1" applyBorder="1" applyAlignment="1">
      <alignment wrapText="1"/>
    </xf>
    <xf numFmtId="3" fontId="3" fillId="10" borderId="5" xfId="1" applyNumberFormat="1" applyFont="1" applyFill="1" applyBorder="1" applyAlignment="1">
      <alignment horizontal="center" vertical="center"/>
    </xf>
    <xf numFmtId="0" fontId="3" fillId="10" borderId="6" xfId="1" applyNumberFormat="1" applyFont="1" applyFill="1" applyBorder="1" applyAlignment="1">
      <alignment horizontal="center" vertical="center" wrapText="1"/>
    </xf>
    <xf numFmtId="0" fontId="3" fillId="10" borderId="7" xfId="1" applyNumberFormat="1" applyFont="1" applyFill="1" applyBorder="1" applyAlignment="1">
      <alignment horizontal="center" vertical="center"/>
    </xf>
    <xf numFmtId="3" fontId="3" fillId="10" borderId="7" xfId="1" applyNumberFormat="1" applyFont="1" applyFill="1" applyBorder="1" applyAlignment="1">
      <alignment horizontal="center" vertical="center"/>
    </xf>
    <xf numFmtId="0" fontId="3" fillId="10" borderId="7" xfId="1" applyFont="1" applyFill="1" applyBorder="1" applyAlignment="1">
      <alignment horizontal="center" wrapText="1"/>
    </xf>
    <xf numFmtId="0" fontId="2" fillId="10" borderId="7" xfId="0" applyFont="1" applyFill="1" applyBorder="1"/>
    <xf numFmtId="0" fontId="2" fillId="10" borderId="8" xfId="0" applyFont="1" applyFill="1" applyBorder="1"/>
    <xf numFmtId="0" fontId="2" fillId="10" borderId="9" xfId="0" applyFont="1" applyFill="1" applyBorder="1"/>
    <xf numFmtId="0" fontId="3" fillId="10" borderId="6" xfId="1" applyFont="1" applyFill="1" applyBorder="1" applyAlignment="1">
      <alignment vertical="top" wrapText="1"/>
    </xf>
    <xf numFmtId="49" fontId="3" fillId="10" borderId="7" xfId="1" applyNumberFormat="1" applyFont="1" applyFill="1" applyBorder="1" applyAlignment="1">
      <alignment horizontal="center" wrapText="1"/>
    </xf>
    <xf numFmtId="164" fontId="4" fillId="10" borderId="7" xfId="1" applyNumberFormat="1" applyFont="1" applyFill="1" applyBorder="1" applyAlignment="1">
      <alignment horizontal="right"/>
    </xf>
    <xf numFmtId="0" fontId="3" fillId="10" borderId="10" xfId="0" applyFont="1" applyFill="1" applyBorder="1" applyAlignment="1">
      <alignment vertical="top" wrapText="1"/>
    </xf>
    <xf numFmtId="0" fontId="2" fillId="10" borderId="6" xfId="0" applyFont="1" applyFill="1" applyBorder="1"/>
    <xf numFmtId="49" fontId="2" fillId="10" borderId="7" xfId="1" applyNumberFormat="1" applyFont="1" applyFill="1" applyBorder="1" applyAlignment="1">
      <alignment horizontal="center" wrapText="1"/>
    </xf>
    <xf numFmtId="164" fontId="5" fillId="10" borderId="7" xfId="1" applyNumberFormat="1" applyFont="1" applyFill="1" applyBorder="1" applyAlignment="1">
      <alignment horizontal="right"/>
    </xf>
    <xf numFmtId="164" fontId="5" fillId="10" borderId="8" xfId="1" applyNumberFormat="1" applyFont="1" applyFill="1" applyBorder="1" applyAlignment="1">
      <alignment horizontal="right"/>
    </xf>
    <xf numFmtId="164" fontId="5" fillId="10" borderId="9" xfId="1" applyNumberFormat="1" applyFont="1" applyFill="1" applyBorder="1" applyAlignment="1">
      <alignment horizontal="right"/>
    </xf>
    <xf numFmtId="0" fontId="3" fillId="10" borderId="6" xfId="2" applyFont="1" applyFill="1" applyBorder="1" applyAlignment="1">
      <alignment wrapText="1"/>
    </xf>
    <xf numFmtId="0" fontId="2" fillId="10" borderId="6" xfId="2" applyFont="1" applyFill="1" applyBorder="1" applyAlignment="1">
      <alignment wrapText="1"/>
    </xf>
    <xf numFmtId="164" fontId="4" fillId="10" borderId="7" xfId="2" applyNumberFormat="1" applyFont="1" applyFill="1" applyBorder="1"/>
    <xf numFmtId="164" fontId="4" fillId="10" borderId="7" xfId="1" applyNumberFormat="1" applyFont="1" applyFill="1" applyBorder="1"/>
    <xf numFmtId="0" fontId="2" fillId="10" borderId="6" xfId="0" applyFont="1" applyFill="1" applyBorder="1" applyAlignment="1">
      <alignment horizontal="left" wrapText="1"/>
    </xf>
    <xf numFmtId="164" fontId="5" fillId="10" borderId="7" xfId="1" applyNumberFormat="1" applyFont="1" applyFill="1" applyBorder="1"/>
    <xf numFmtId="164" fontId="5" fillId="10" borderId="8" xfId="1" applyNumberFormat="1" applyFont="1" applyFill="1" applyBorder="1"/>
    <xf numFmtId="164" fontId="5" fillId="10" borderId="7" xfId="0" applyNumberFormat="1" applyFont="1" applyFill="1" applyBorder="1"/>
    <xf numFmtId="164" fontId="5" fillId="10" borderId="8" xfId="0" applyNumberFormat="1" applyFont="1" applyFill="1" applyBorder="1"/>
    <xf numFmtId="164" fontId="7" fillId="10" borderId="7" xfId="0" applyNumberFormat="1" applyFont="1" applyFill="1" applyBorder="1"/>
    <xf numFmtId="164" fontId="7" fillId="10" borderId="8" xfId="0" applyNumberFormat="1" applyFont="1" applyFill="1" applyBorder="1"/>
    <xf numFmtId="0" fontId="2" fillId="10" borderId="6" xfId="0" applyFont="1" applyFill="1" applyBorder="1" applyAlignment="1">
      <alignment wrapText="1"/>
    </xf>
    <xf numFmtId="0" fontId="3" fillId="10" borderId="6" xfId="0" applyFont="1" applyFill="1" applyBorder="1" applyAlignment="1">
      <alignment vertical="top" wrapText="1"/>
    </xf>
    <xf numFmtId="0" fontId="8" fillId="10" borderId="10" xfId="0" applyFont="1" applyFill="1" applyBorder="1" applyAlignment="1">
      <alignment vertical="top" wrapText="1"/>
    </xf>
    <xf numFmtId="0" fontId="2" fillId="10" borderId="6" xfId="1" applyFont="1" applyFill="1" applyBorder="1" applyAlignment="1">
      <alignment vertical="top" wrapText="1"/>
    </xf>
    <xf numFmtId="0" fontId="3" fillId="10" borderId="10" xfId="0" applyNumberFormat="1" applyFont="1" applyFill="1" applyBorder="1" applyAlignment="1">
      <alignment vertical="top" wrapText="1"/>
    </xf>
    <xf numFmtId="0" fontId="3" fillId="10" borderId="6" xfId="0" applyNumberFormat="1" applyFont="1" applyFill="1" applyBorder="1" applyAlignment="1">
      <alignment vertical="top" wrapText="1"/>
    </xf>
    <xf numFmtId="0" fontId="3" fillId="10" borderId="6" xfId="0" applyFont="1" applyFill="1" applyBorder="1" applyAlignment="1">
      <alignment horizontal="left" wrapText="1"/>
    </xf>
    <xf numFmtId="0" fontId="3" fillId="10" borderId="6" xfId="0" applyFont="1" applyFill="1" applyBorder="1" applyAlignment="1">
      <alignment wrapText="1"/>
    </xf>
    <xf numFmtId="164" fontId="4" fillId="10" borderId="8" xfId="1" applyNumberFormat="1" applyFont="1" applyFill="1" applyBorder="1" applyAlignment="1">
      <alignment horizontal="right"/>
    </xf>
    <xf numFmtId="0" fontId="2" fillId="10" borderId="8" xfId="0" applyFont="1" applyFill="1" applyBorder="1" applyAlignment="1">
      <alignment wrapText="1"/>
    </xf>
    <xf numFmtId="0" fontId="3" fillId="10" borderId="10" xfId="0" applyFont="1" applyFill="1" applyBorder="1" applyAlignment="1">
      <alignment wrapText="1"/>
    </xf>
    <xf numFmtId="0" fontId="3" fillId="10" borderId="11" xfId="0" applyFont="1" applyFill="1" applyBorder="1" applyAlignment="1">
      <alignment vertical="top" wrapText="1"/>
    </xf>
    <xf numFmtId="49" fontId="2" fillId="10" borderId="6" xfId="0" applyNumberFormat="1" applyFont="1" applyFill="1" applyBorder="1" applyAlignment="1">
      <alignment vertical="top" wrapText="1"/>
    </xf>
    <xf numFmtId="49" fontId="3" fillId="10" borderId="6" xfId="0" applyNumberFormat="1" applyFont="1" applyFill="1" applyBorder="1" applyAlignment="1">
      <alignment vertical="top" wrapText="1"/>
    </xf>
    <xf numFmtId="0" fontId="2" fillId="10" borderId="8" xfId="0" applyFont="1" applyFill="1" applyBorder="1" applyAlignment="1">
      <alignment vertical="top" wrapText="1"/>
    </xf>
    <xf numFmtId="0" fontId="2" fillId="10" borderId="7" xfId="1" applyFont="1" applyFill="1" applyBorder="1" applyAlignment="1">
      <alignment horizontal="center" wrapText="1"/>
    </xf>
    <xf numFmtId="0" fontId="2" fillId="10" borderId="6" xfId="0" applyFont="1" applyFill="1" applyBorder="1" applyAlignment="1"/>
    <xf numFmtId="164" fontId="5" fillId="10" borderId="7" xfId="2" applyNumberFormat="1" applyFont="1" applyFill="1" applyBorder="1"/>
    <xf numFmtId="0" fontId="3" fillId="10" borderId="6" xfId="1" applyFont="1" applyFill="1" applyBorder="1" applyAlignment="1">
      <alignment horizontal="left" vertical="top" wrapText="1"/>
    </xf>
    <xf numFmtId="0" fontId="3" fillId="10" borderId="12" xfId="1" applyFont="1" applyFill="1" applyBorder="1"/>
    <xf numFmtId="0" fontId="2" fillId="10" borderId="13" xfId="1" applyFont="1" applyFill="1" applyBorder="1"/>
    <xf numFmtId="164" fontId="4" fillId="10" borderId="13" xfId="1" applyNumberFormat="1" applyFont="1" applyFill="1" applyBorder="1" applyAlignment="1">
      <alignment horizontal="right"/>
    </xf>
    <xf numFmtId="0" fontId="2" fillId="10" borderId="0" xfId="2" applyFont="1" applyFill="1"/>
    <xf numFmtId="164" fontId="2" fillId="10" borderId="0" xfId="0" applyNumberFormat="1" applyFont="1" applyFill="1"/>
    <xf numFmtId="164" fontId="2" fillId="10" borderId="0" xfId="2" applyNumberFormat="1" applyFont="1" applyFill="1"/>
    <xf numFmtId="164" fontId="13" fillId="10" borderId="0" xfId="2" applyNumberFormat="1" applyFont="1" applyFill="1"/>
    <xf numFmtId="0" fontId="3" fillId="10" borderId="0" xfId="0" applyFont="1" applyFill="1"/>
    <xf numFmtId="164" fontId="3" fillId="10" borderId="0" xfId="0" applyNumberFormat="1" applyFont="1" applyFill="1"/>
    <xf numFmtId="165" fontId="2" fillId="10" borderId="0" xfId="0" applyNumberFormat="1" applyFont="1" applyFill="1"/>
    <xf numFmtId="4" fontId="2" fillId="10" borderId="0" xfId="0" applyNumberFormat="1" applyFont="1" applyFill="1"/>
    <xf numFmtId="49" fontId="3" fillId="10" borderId="0" xfId="1" applyNumberFormat="1" applyFont="1" applyFill="1" applyAlignment="1"/>
    <xf numFmtId="0" fontId="2" fillId="10" borderId="0" xfId="1" applyFont="1" applyFill="1" applyAlignment="1"/>
    <xf numFmtId="49" fontId="3" fillId="10" borderId="0" xfId="1" applyNumberFormat="1" applyFont="1" applyFill="1" applyAlignment="1">
      <alignment wrapText="1"/>
    </xf>
    <xf numFmtId="0" fontId="3" fillId="10" borderId="6" xfId="0" applyFont="1" applyFill="1" applyBorder="1"/>
    <xf numFmtId="0" fontId="3" fillId="10" borderId="10" xfId="0" applyFont="1" applyFill="1" applyBorder="1"/>
    <xf numFmtId="0" fontId="2" fillId="10" borderId="6" xfId="1" applyFont="1" applyFill="1" applyBorder="1" applyAlignment="1">
      <alignment horizontal="left" vertical="top" wrapText="1"/>
    </xf>
    <xf numFmtId="164" fontId="3" fillId="3" borderId="0" xfId="4" applyNumberFormat="1" applyFont="1" applyFill="1"/>
    <xf numFmtId="164" fontId="2" fillId="0" borderId="0" xfId="4" applyNumberFormat="1" applyFont="1"/>
    <xf numFmtId="0" fontId="2" fillId="10" borderId="11" xfId="0" applyFont="1" applyFill="1" applyBorder="1" applyAlignment="1">
      <alignment wrapText="1"/>
    </xf>
    <xf numFmtId="0" fontId="3" fillId="10" borderId="10" xfId="0" applyFont="1" applyFill="1" applyBorder="1" applyAlignment="1">
      <alignment horizontal="left" wrapText="1"/>
    </xf>
    <xf numFmtId="164" fontId="4" fillId="10" borderId="7" xfId="0" applyNumberFormat="1" applyFont="1" applyFill="1" applyBorder="1"/>
    <xf numFmtId="164" fontId="4" fillId="10" borderId="8" xfId="0" applyNumberFormat="1" applyFont="1" applyFill="1" applyBorder="1"/>
    <xf numFmtId="0" fontId="3" fillId="10" borderId="6" xfId="1" applyNumberFormat="1" applyFont="1" applyFill="1" applyBorder="1" applyAlignment="1">
      <alignment vertical="top" wrapText="1"/>
    </xf>
    <xf numFmtId="164" fontId="12" fillId="10" borderId="7" xfId="0" applyNumberFormat="1" applyFont="1" applyFill="1" applyBorder="1"/>
    <xf numFmtId="164" fontId="12" fillId="10" borderId="8" xfId="0" applyNumberFormat="1" applyFont="1" applyFill="1" applyBorder="1"/>
    <xf numFmtId="0" fontId="3" fillId="10" borderId="6" xfId="0" applyNumberFormat="1" applyFont="1" applyFill="1" applyBorder="1" applyAlignment="1">
      <alignment horizontal="left" wrapText="1"/>
    </xf>
    <xf numFmtId="0" fontId="3" fillId="10" borderId="6" xfId="1" applyFont="1" applyFill="1" applyBorder="1"/>
    <xf numFmtId="0" fontId="3" fillId="10" borderId="7" xfId="1" applyFont="1" applyFill="1" applyBorder="1"/>
    <xf numFmtId="165" fontId="13" fillId="10" borderId="0" xfId="1" applyNumberFormat="1" applyFont="1" applyFill="1"/>
    <xf numFmtId="0" fontId="2" fillId="10" borderId="0" xfId="1" applyFont="1" applyFill="1" applyAlignment="1">
      <alignment horizontal="center" wrapText="1"/>
    </xf>
    <xf numFmtId="49" fontId="2" fillId="10" borderId="0" xfId="1" applyNumberFormat="1" applyFont="1" applyFill="1" applyAlignment="1">
      <alignment horizontal="center"/>
    </xf>
    <xf numFmtId="49" fontId="2" fillId="10" borderId="0" xfId="1" applyNumberFormat="1" applyFont="1" applyFill="1"/>
    <xf numFmtId="164" fontId="2" fillId="10" borderId="0" xfId="1" applyNumberFormat="1" applyFont="1" applyFill="1"/>
    <xf numFmtId="0" fontId="2" fillId="10" borderId="0" xfId="3" applyFont="1" applyFill="1" applyAlignment="1"/>
    <xf numFmtId="0" fontId="14" fillId="10" borderId="0" xfId="3" applyFont="1" applyFill="1" applyAlignment="1"/>
    <xf numFmtId="0" fontId="14" fillId="10" borderId="0" xfId="3" applyFont="1" applyFill="1"/>
    <xf numFmtId="0" fontId="17" fillId="0" borderId="0" xfId="4" applyFont="1" applyAlignment="1">
      <alignment horizontal="right"/>
    </xf>
    <xf numFmtId="0" fontId="17" fillId="3" borderId="0" xfId="4" applyFont="1" applyFill="1" applyBorder="1" applyAlignment="1">
      <alignment horizontal="right"/>
    </xf>
    <xf numFmtId="164" fontId="14" fillId="0" borderId="14" xfId="4" applyNumberFormat="1" applyFont="1" applyBorder="1" applyAlignment="1">
      <alignment horizontal="center" wrapText="1"/>
    </xf>
    <xf numFmtId="164" fontId="14" fillId="0" borderId="15" xfId="4" applyNumberFormat="1" applyFont="1" applyBorder="1" applyAlignment="1">
      <alignment horizontal="center" wrapText="1"/>
    </xf>
    <xf numFmtId="164" fontId="14" fillId="0" borderId="16" xfId="4" applyNumberFormat="1" applyFont="1" applyBorder="1" applyAlignment="1">
      <alignment horizontal="center" wrapText="1"/>
    </xf>
    <xf numFmtId="0" fontId="17" fillId="0" borderId="0" xfId="4" applyFont="1" applyAlignment="1">
      <alignment horizontal="left"/>
    </xf>
    <xf numFmtId="0" fontId="18" fillId="0" borderId="0" xfId="4" applyFont="1" applyAlignment="1">
      <alignment horizontal="center"/>
    </xf>
    <xf numFmtId="0" fontId="14" fillId="0" borderId="7" xfId="4" applyFont="1" applyBorder="1" applyAlignment="1">
      <alignment horizontal="center"/>
    </xf>
    <xf numFmtId="0" fontId="14" fillId="0" borderId="7" xfId="4" applyFont="1" applyBorder="1" applyAlignment="1"/>
    <xf numFmtId="164" fontId="14" fillId="0" borderId="7" xfId="4" applyNumberFormat="1" applyFont="1" applyBorder="1" applyAlignment="1">
      <alignment horizontal="center" vertical="center" wrapText="1"/>
    </xf>
    <xf numFmtId="164" fontId="14" fillId="0" borderId="7" xfId="4" applyNumberFormat="1" applyFont="1" applyBorder="1" applyAlignment="1">
      <alignment wrapText="1"/>
    </xf>
    <xf numFmtId="164" fontId="14" fillId="0" borderId="7" xfId="4" applyNumberFormat="1" applyFont="1" applyBorder="1" applyAlignment="1"/>
    <xf numFmtId="164" fontId="14" fillId="0" borderId="14" xfId="4" applyNumberFormat="1" applyFont="1" applyBorder="1" applyAlignment="1">
      <alignment wrapText="1"/>
    </xf>
    <xf numFmtId="164" fontId="14" fillId="0" borderId="15" xfId="4" applyNumberFormat="1" applyFont="1" applyBorder="1" applyAlignment="1">
      <alignment wrapText="1"/>
    </xf>
    <xf numFmtId="164" fontId="14" fillId="0" borderId="16" xfId="4" applyNumberFormat="1" applyFont="1" applyBorder="1" applyAlignment="1">
      <alignment wrapText="1"/>
    </xf>
    <xf numFmtId="49" fontId="3" fillId="10" borderId="0" xfId="1" applyNumberFormat="1" applyFont="1" applyFill="1" applyAlignment="1">
      <alignment horizontal="center" wrapText="1"/>
    </xf>
    <xf numFmtId="49" fontId="2" fillId="10" borderId="0" xfId="1" applyNumberFormat="1" applyFont="1" applyFill="1" applyAlignment="1">
      <alignment horizontal="right"/>
    </xf>
    <xf numFmtId="0" fontId="2" fillId="10" borderId="0" xfId="1" applyFont="1" applyFill="1" applyAlignment="1">
      <alignment horizontal="right"/>
    </xf>
    <xf numFmtId="49" fontId="3" fillId="10" borderId="0" xfId="1" applyNumberFormat="1" applyFont="1" applyFill="1" applyAlignment="1">
      <alignment horizontal="center"/>
    </xf>
    <xf numFmtId="0" fontId="18" fillId="0" borderId="0" xfId="0" applyFont="1" applyAlignment="1">
      <alignment horizontal="center" wrapText="1"/>
    </xf>
    <xf numFmtId="49" fontId="3" fillId="0" borderId="0" xfId="1" applyNumberFormat="1" applyFont="1" applyFill="1" applyAlignment="1">
      <alignment horizontal="center"/>
    </xf>
    <xf numFmtId="49" fontId="3" fillId="0" borderId="0" xfId="1" applyNumberFormat="1" applyFont="1" applyFill="1" applyAlignment="1">
      <alignment horizontal="center" wrapText="1"/>
    </xf>
    <xf numFmtId="49" fontId="3" fillId="10" borderId="19" xfId="1" quotePrefix="1" applyNumberFormat="1" applyFont="1" applyFill="1" applyBorder="1" applyAlignment="1">
      <alignment horizontal="center" wrapText="1"/>
    </xf>
  </cellXfs>
  <cellStyles count="7">
    <cellStyle name="Обычный" xfId="0" builtinId="0"/>
    <cellStyle name="Обычный 2" xfId="4"/>
    <cellStyle name="Обычный 2 2" xfId="3"/>
    <cellStyle name="Обычный 3" xfId="5"/>
    <cellStyle name="Обычный_Лист1" xfId="1"/>
    <cellStyle name="Обычный_Лист2" xfId="2"/>
    <cellStyle name="Примечание 2" xfId="6"/>
  </cellStyles>
  <dxfs count="3">
    <dxf>
      <fill>
        <patternFill patternType="solid">
          <fgColor rgb="FFFFC000"/>
          <bgColor rgb="FF000000"/>
        </patternFill>
      </fill>
    </dxf>
    <dxf>
      <fill>
        <patternFill patternType="solid">
          <fgColor rgb="FFC5D9F1"/>
          <bgColor rgb="FF000000"/>
        </patternFill>
      </fill>
    </dxf>
    <dxf>
      <fill>
        <patternFill patternType="solid">
          <fgColor rgb="FF92D05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N174"/>
  <sheetViews>
    <sheetView view="pageBreakPreview" zoomScale="75" zoomScaleSheetLayoutView="75" workbookViewId="0">
      <selection activeCell="E11" sqref="E1:I1048576"/>
    </sheetView>
  </sheetViews>
  <sheetFormatPr defaultRowHeight="12.75"/>
  <cols>
    <col min="1" max="1" width="28.85546875" style="151" customWidth="1"/>
    <col min="2" max="2" width="79.42578125" style="151" customWidth="1"/>
    <col min="3" max="4" width="17.28515625" style="151" hidden="1" customWidth="1"/>
    <col min="5" max="5" width="25.7109375" style="151" hidden="1" customWidth="1"/>
    <col min="6" max="9" width="16.42578125" style="151" hidden="1" customWidth="1"/>
    <col min="10" max="10" width="21.5703125" style="151" customWidth="1"/>
    <col min="11" max="11" width="11.140625" style="151" bestFit="1" customWidth="1"/>
    <col min="12" max="12" width="16.85546875" style="151" bestFit="1" customWidth="1"/>
    <col min="13" max="13" width="9.140625" style="151"/>
    <col min="14" max="14" width="16.85546875" style="151" bestFit="1" customWidth="1"/>
    <col min="15" max="16384" width="9.140625" style="151"/>
  </cols>
  <sheetData>
    <row r="1" spans="1:10" ht="15">
      <c r="B1" s="318" t="s">
        <v>737</v>
      </c>
      <c r="C1" s="318"/>
      <c r="D1" s="318"/>
      <c r="E1" s="318"/>
      <c r="F1" s="318"/>
      <c r="G1" s="318"/>
      <c r="H1" s="318"/>
      <c r="I1" s="318"/>
      <c r="J1" s="318"/>
    </row>
    <row r="2" spans="1:10" ht="15">
      <c r="B2" s="318" t="s">
        <v>738</v>
      </c>
      <c r="C2" s="318"/>
      <c r="D2" s="318"/>
      <c r="E2" s="318"/>
      <c r="F2" s="318"/>
      <c r="G2" s="318"/>
      <c r="H2" s="318"/>
      <c r="I2" s="318"/>
      <c r="J2" s="318"/>
    </row>
    <row r="3" spans="1:10" ht="15">
      <c r="B3" s="318" t="s">
        <v>2</v>
      </c>
      <c r="C3" s="318"/>
      <c r="D3" s="318"/>
      <c r="E3" s="318"/>
      <c r="F3" s="318"/>
      <c r="G3" s="318"/>
      <c r="H3" s="318"/>
      <c r="I3" s="318"/>
      <c r="J3" s="318"/>
    </row>
    <row r="4" spans="1:10" ht="15">
      <c r="B4" s="318" t="s">
        <v>3</v>
      </c>
      <c r="C4" s="318"/>
      <c r="D4" s="318"/>
      <c r="E4" s="318"/>
      <c r="F4" s="318"/>
      <c r="G4" s="318"/>
      <c r="H4" s="318"/>
      <c r="I4" s="318"/>
      <c r="J4" s="318"/>
    </row>
    <row r="5" spans="1:10" ht="15">
      <c r="B5" s="319" t="s">
        <v>1026</v>
      </c>
      <c r="C5" s="319"/>
      <c r="D5" s="319"/>
      <c r="E5" s="319"/>
      <c r="F5" s="319"/>
      <c r="G5" s="319"/>
      <c r="H5" s="319"/>
      <c r="I5" s="319"/>
      <c r="J5" s="319"/>
    </row>
    <row r="6" spans="1:10" ht="15">
      <c r="B6" s="318" t="s">
        <v>737</v>
      </c>
      <c r="C6" s="318"/>
      <c r="D6" s="318"/>
      <c r="E6" s="318"/>
      <c r="F6" s="318"/>
      <c r="G6" s="318"/>
      <c r="H6" s="318"/>
      <c r="I6" s="318"/>
      <c r="J6" s="318"/>
    </row>
    <row r="7" spans="1:10" ht="15">
      <c r="B7" s="318" t="s">
        <v>738</v>
      </c>
      <c r="C7" s="318"/>
      <c r="D7" s="318"/>
      <c r="E7" s="318"/>
      <c r="F7" s="318"/>
      <c r="G7" s="318"/>
      <c r="H7" s="318"/>
      <c r="I7" s="318"/>
      <c r="J7" s="318"/>
    </row>
    <row r="8" spans="1:10" ht="15">
      <c r="B8" s="318" t="s">
        <v>2</v>
      </c>
      <c r="C8" s="318"/>
      <c r="D8" s="318"/>
      <c r="E8" s="318"/>
      <c r="F8" s="318"/>
      <c r="G8" s="318"/>
      <c r="H8" s="318"/>
      <c r="I8" s="318"/>
      <c r="J8" s="318"/>
    </row>
    <row r="9" spans="1:10" ht="15">
      <c r="B9" s="318" t="s">
        <v>3</v>
      </c>
      <c r="C9" s="318"/>
      <c r="D9" s="318"/>
      <c r="E9" s="318"/>
      <c r="F9" s="318"/>
      <c r="G9" s="318"/>
      <c r="H9" s="318"/>
      <c r="I9" s="318"/>
      <c r="J9" s="318"/>
    </row>
    <row r="10" spans="1:10" ht="15">
      <c r="B10" s="318" t="s">
        <v>739</v>
      </c>
      <c r="C10" s="318"/>
      <c r="D10" s="318"/>
      <c r="E10" s="318"/>
      <c r="F10" s="318"/>
      <c r="G10" s="318"/>
      <c r="H10" s="318"/>
      <c r="I10" s="318"/>
      <c r="J10" s="318"/>
    </row>
    <row r="11" spans="1:10">
      <c r="B11" s="152"/>
    </row>
    <row r="12" spans="1:10" ht="15.75">
      <c r="A12" s="324" t="s">
        <v>740</v>
      </c>
      <c r="B12" s="324"/>
      <c r="C12" s="324"/>
      <c r="D12" s="324"/>
      <c r="E12" s="324"/>
    </row>
    <row r="13" spans="1:10" ht="12" customHeight="1">
      <c r="A13" s="153"/>
      <c r="B13" s="154"/>
      <c r="C13" s="153"/>
      <c r="D13" s="153"/>
      <c r="E13" s="155"/>
      <c r="J13" s="155" t="s">
        <v>9</v>
      </c>
    </row>
    <row r="14" spans="1:10" ht="21" customHeight="1">
      <c r="A14" s="325" t="s">
        <v>741</v>
      </c>
      <c r="B14" s="325" t="s">
        <v>742</v>
      </c>
      <c r="C14" s="327" t="s">
        <v>743</v>
      </c>
      <c r="D14" s="327"/>
      <c r="E14" s="327"/>
      <c r="F14" s="328" t="s">
        <v>17</v>
      </c>
      <c r="G14" s="330" t="s">
        <v>18</v>
      </c>
      <c r="H14" s="320" t="s">
        <v>19</v>
      </c>
      <c r="I14" s="320" t="s">
        <v>998</v>
      </c>
      <c r="J14" s="320" t="s">
        <v>743</v>
      </c>
    </row>
    <row r="15" spans="1:10" ht="13.5" hidden="1" customHeight="1">
      <c r="A15" s="326"/>
      <c r="B15" s="326"/>
      <c r="C15" s="327"/>
      <c r="D15" s="327"/>
      <c r="E15" s="327"/>
      <c r="F15" s="329"/>
      <c r="G15" s="331"/>
      <c r="H15" s="321"/>
      <c r="I15" s="321"/>
      <c r="J15" s="321"/>
    </row>
    <row r="16" spans="1:10" ht="8.25" customHeight="1">
      <c r="A16" s="326"/>
      <c r="B16" s="326"/>
      <c r="C16" s="327"/>
      <c r="D16" s="327"/>
      <c r="E16" s="327"/>
      <c r="F16" s="329"/>
      <c r="G16" s="331"/>
      <c r="H16" s="321"/>
      <c r="I16" s="321"/>
      <c r="J16" s="321"/>
    </row>
    <row r="17" spans="1:10" ht="6.75" customHeight="1">
      <c r="A17" s="326"/>
      <c r="B17" s="326"/>
      <c r="C17" s="327"/>
      <c r="D17" s="327"/>
      <c r="E17" s="327"/>
      <c r="F17" s="329"/>
      <c r="G17" s="332"/>
      <c r="H17" s="322"/>
      <c r="I17" s="322"/>
      <c r="J17" s="322"/>
    </row>
    <row r="18" spans="1:10" ht="14.25">
      <c r="A18" s="156">
        <v>1</v>
      </c>
      <c r="B18" s="156">
        <v>2</v>
      </c>
      <c r="C18" s="157">
        <v>3</v>
      </c>
      <c r="D18" s="157">
        <v>4</v>
      </c>
      <c r="E18" s="157"/>
      <c r="F18" s="157"/>
      <c r="G18" s="157"/>
      <c r="H18" s="157"/>
      <c r="I18" s="157"/>
      <c r="J18" s="157"/>
    </row>
    <row r="19" spans="1:10" s="160" customFormat="1" ht="15">
      <c r="A19" s="158"/>
      <c r="B19" s="158" t="s">
        <v>744</v>
      </c>
      <c r="C19" s="159" t="e">
        <f>#REF!</f>
        <v>#REF!</v>
      </c>
      <c r="D19" s="159"/>
      <c r="E19" s="159">
        <f>E20+E52</f>
        <v>555694.18013999995</v>
      </c>
      <c r="F19" s="159">
        <f>F20+F52</f>
        <v>1300</v>
      </c>
      <c r="G19" s="159">
        <f>G20+G52</f>
        <v>480.69247000000001</v>
      </c>
      <c r="H19" s="159">
        <f>H20+H52</f>
        <v>336.86559999999997</v>
      </c>
      <c r="I19" s="159">
        <f t="shared" ref="I19:J19" si="0">I20+I52</f>
        <v>14551.199999999999</v>
      </c>
      <c r="J19" s="159">
        <f t="shared" si="0"/>
        <v>572362.93821000005</v>
      </c>
    </row>
    <row r="20" spans="1:10" s="160" customFormat="1" ht="15">
      <c r="A20" s="158"/>
      <c r="B20" s="158" t="s">
        <v>745</v>
      </c>
      <c r="C20" s="159" t="e">
        <f>C21+C27+C34+C37+#REF!+C46+C51</f>
        <v>#REF!</v>
      </c>
      <c r="D20" s="159"/>
      <c r="E20" s="159">
        <f>E21+E27+E44+E46</f>
        <v>505369.55</v>
      </c>
      <c r="F20" s="159">
        <f>F21+F27+F44+F46</f>
        <v>0</v>
      </c>
      <c r="G20" s="159">
        <f>G21+G27+G44+G46</f>
        <v>0</v>
      </c>
      <c r="H20" s="159">
        <f>H21+H27+H44+H46</f>
        <v>0</v>
      </c>
      <c r="I20" s="159">
        <f t="shared" ref="I20:J20" si="1">I21+I27+I44+I46</f>
        <v>12997.345519999999</v>
      </c>
      <c r="J20" s="159">
        <f t="shared" si="1"/>
        <v>518366.89552000008</v>
      </c>
    </row>
    <row r="21" spans="1:10" s="160" customFormat="1" ht="15">
      <c r="A21" s="158" t="s">
        <v>746</v>
      </c>
      <c r="B21" s="158" t="s">
        <v>747</v>
      </c>
      <c r="C21" s="159" t="e">
        <f>C22+C23+#REF!+C24+C25</f>
        <v>#REF!</v>
      </c>
      <c r="D21" s="159">
        <v>30</v>
      </c>
      <c r="E21" s="159">
        <f>E22+E23+E24+E25</f>
        <v>378527.99999999994</v>
      </c>
      <c r="F21" s="159">
        <f>F22+F23+F24+F25</f>
        <v>0</v>
      </c>
      <c r="G21" s="159">
        <f>G22+G23+G24+G25</f>
        <v>0</v>
      </c>
      <c r="H21" s="159">
        <f>H22+H23+H24+H25</f>
        <v>0</v>
      </c>
      <c r="I21" s="159">
        <f t="shared" ref="I21:J21" si="2">I22+I23+I24+I25</f>
        <v>809.07424000000003</v>
      </c>
      <c r="J21" s="159">
        <f t="shared" si="2"/>
        <v>379337.07424000005</v>
      </c>
    </row>
    <row r="22" spans="1:10" ht="14.25">
      <c r="A22" s="161" t="s">
        <v>748</v>
      </c>
      <c r="B22" s="161" t="s">
        <v>747</v>
      </c>
      <c r="C22" s="162">
        <v>1370</v>
      </c>
      <c r="D22" s="162">
        <v>30</v>
      </c>
      <c r="E22" s="162">
        <v>374763.3</v>
      </c>
      <c r="F22" s="162"/>
      <c r="G22" s="162"/>
      <c r="H22" s="162"/>
      <c r="I22" s="162">
        <v>408.61541</v>
      </c>
      <c r="J22" s="162">
        <f>E22+F22+G22+H22+I22</f>
        <v>375171.91541000002</v>
      </c>
    </row>
    <row r="23" spans="1:10" ht="14.25">
      <c r="A23" s="161" t="s">
        <v>749</v>
      </c>
      <c r="B23" s="161" t="s">
        <v>747</v>
      </c>
      <c r="C23" s="162">
        <v>915264</v>
      </c>
      <c r="D23" s="162">
        <v>30</v>
      </c>
      <c r="E23" s="162">
        <v>2280</v>
      </c>
      <c r="F23" s="162"/>
      <c r="G23" s="162"/>
      <c r="H23" s="162"/>
      <c r="I23" s="162">
        <v>14.17787</v>
      </c>
      <c r="J23" s="162">
        <f t="shared" ref="J23:J87" si="3">E23+F23+G23+H23+I23</f>
        <v>2294.17787</v>
      </c>
    </row>
    <row r="24" spans="1:10" ht="14.25">
      <c r="A24" s="161" t="s">
        <v>750</v>
      </c>
      <c r="B24" s="161" t="s">
        <v>747</v>
      </c>
      <c r="C24" s="162">
        <v>84</v>
      </c>
      <c r="D24" s="162">
        <v>30</v>
      </c>
      <c r="E24" s="162">
        <v>384.6</v>
      </c>
      <c r="F24" s="162"/>
      <c r="G24" s="162"/>
      <c r="H24" s="162"/>
      <c r="I24" s="162">
        <v>189.60414</v>
      </c>
      <c r="J24" s="162">
        <f t="shared" si="3"/>
        <v>574.20414000000005</v>
      </c>
    </row>
    <row r="25" spans="1:10" ht="14.25" customHeight="1">
      <c r="A25" s="161" t="s">
        <v>751</v>
      </c>
      <c r="B25" s="161" t="s">
        <v>747</v>
      </c>
      <c r="C25" s="162">
        <v>167</v>
      </c>
      <c r="D25" s="162">
        <v>30</v>
      </c>
      <c r="E25" s="162">
        <v>1100.0999999999999</v>
      </c>
      <c r="F25" s="162"/>
      <c r="G25" s="162"/>
      <c r="H25" s="162"/>
      <c r="I25" s="162">
        <v>196.67681999999999</v>
      </c>
      <c r="J25" s="162">
        <f t="shared" si="3"/>
        <v>1296.7768199999998</v>
      </c>
    </row>
    <row r="26" spans="1:10" ht="14.25" hidden="1">
      <c r="A26" s="161" t="s">
        <v>752</v>
      </c>
      <c r="B26" s="161" t="s">
        <v>747</v>
      </c>
      <c r="C26" s="162"/>
      <c r="D26" s="162"/>
      <c r="E26" s="162"/>
      <c r="F26" s="162"/>
      <c r="G26" s="162"/>
      <c r="H26" s="162"/>
      <c r="I26" s="162"/>
      <c r="J26" s="162">
        <f t="shared" si="3"/>
        <v>0</v>
      </c>
    </row>
    <row r="27" spans="1:10" s="160" customFormat="1" ht="18.75" customHeight="1">
      <c r="A27" s="158" t="s">
        <v>753</v>
      </c>
      <c r="B27" s="158" t="s">
        <v>754</v>
      </c>
      <c r="C27" s="159">
        <f>C28+C29+C32+C33</f>
        <v>89760.3</v>
      </c>
      <c r="D27" s="159"/>
      <c r="E27" s="159">
        <f>E28+E29+E30+E32+E33+E31</f>
        <v>116341.65000000001</v>
      </c>
      <c r="F27" s="159">
        <f>F28+F29+F30+F32+F33+F31</f>
        <v>0</v>
      </c>
      <c r="G27" s="159">
        <f>G28+G29+G30+G32+G33+G31</f>
        <v>0</v>
      </c>
      <c r="H27" s="159">
        <f>H28+H29+H30+H32+H33+H31</f>
        <v>0</v>
      </c>
      <c r="I27" s="159">
        <f t="shared" ref="I27:J27" si="4">I28+I29+I30+I32+I33+I31</f>
        <v>11798.55523</v>
      </c>
      <c r="J27" s="159">
        <f t="shared" si="4"/>
        <v>128140.20522999999</v>
      </c>
    </row>
    <row r="28" spans="1:10" ht="29.25">
      <c r="A28" s="161" t="s">
        <v>755</v>
      </c>
      <c r="B28" s="163" t="s">
        <v>756</v>
      </c>
      <c r="C28" s="162">
        <v>43900.3</v>
      </c>
      <c r="D28" s="162">
        <v>90</v>
      </c>
      <c r="E28" s="162">
        <v>54722.1</v>
      </c>
      <c r="F28" s="159"/>
      <c r="G28" s="159"/>
      <c r="H28" s="159"/>
      <c r="I28" s="159">
        <v>6291.7798700000003</v>
      </c>
      <c r="J28" s="162">
        <f t="shared" si="3"/>
        <v>61013.879869999997</v>
      </c>
    </row>
    <row r="29" spans="1:10" ht="28.5">
      <c r="A29" s="161" t="s">
        <v>757</v>
      </c>
      <c r="B29" s="163" t="s">
        <v>756</v>
      </c>
      <c r="C29" s="162">
        <v>8046</v>
      </c>
      <c r="D29" s="162">
        <v>90</v>
      </c>
      <c r="E29" s="162">
        <v>9101</v>
      </c>
      <c r="F29" s="162"/>
      <c r="G29" s="162"/>
      <c r="H29" s="162"/>
      <c r="I29" s="162">
        <v>2208.84978</v>
      </c>
      <c r="J29" s="162">
        <f t="shared" si="3"/>
        <v>11309.84978</v>
      </c>
    </row>
    <row r="30" spans="1:10" s="221" customFormat="1" ht="28.5">
      <c r="A30" s="218" t="s">
        <v>1012</v>
      </c>
      <c r="B30" s="219" t="s">
        <v>758</v>
      </c>
      <c r="C30" s="220"/>
      <c r="D30" s="220"/>
      <c r="E30" s="220">
        <v>0</v>
      </c>
      <c r="F30" s="220"/>
      <c r="G30" s="220"/>
      <c r="H30" s="220"/>
      <c r="I30" s="220">
        <v>29.875</v>
      </c>
      <c r="J30" s="220">
        <f t="shared" si="3"/>
        <v>29.875</v>
      </c>
    </row>
    <row r="31" spans="1:10" ht="28.5">
      <c r="A31" s="161" t="s">
        <v>759</v>
      </c>
      <c r="B31" s="163" t="s">
        <v>760</v>
      </c>
      <c r="C31" s="162"/>
      <c r="D31" s="162"/>
      <c r="E31" s="162">
        <f>3200+216</f>
        <v>3416</v>
      </c>
      <c r="F31" s="162"/>
      <c r="G31" s="162"/>
      <c r="H31" s="162"/>
      <c r="I31" s="162">
        <v>2143.1768400000001</v>
      </c>
      <c r="J31" s="162">
        <f t="shared" si="3"/>
        <v>5559.1768400000001</v>
      </c>
    </row>
    <row r="32" spans="1:10" ht="14.25">
      <c r="A32" s="161" t="s">
        <v>761</v>
      </c>
      <c r="B32" s="163" t="s">
        <v>762</v>
      </c>
      <c r="C32" s="162">
        <v>37709</v>
      </c>
      <c r="D32" s="162">
        <v>90</v>
      </c>
      <c r="E32" s="162">
        <v>49022</v>
      </c>
      <c r="F32" s="162"/>
      <c r="G32" s="162"/>
      <c r="H32" s="162"/>
      <c r="I32" s="162">
        <v>1100.75224</v>
      </c>
      <c r="J32" s="162">
        <f t="shared" si="3"/>
        <v>50122.752240000002</v>
      </c>
    </row>
    <row r="33" spans="1:11" ht="14.25">
      <c r="A33" s="161" t="s">
        <v>763</v>
      </c>
      <c r="B33" s="161" t="s">
        <v>764</v>
      </c>
      <c r="C33" s="162">
        <v>105</v>
      </c>
      <c r="D33" s="162">
        <v>60</v>
      </c>
      <c r="E33" s="162">
        <v>80.55</v>
      </c>
      <c r="F33" s="162"/>
      <c r="G33" s="162"/>
      <c r="H33" s="162"/>
      <c r="I33" s="162">
        <v>24.121500000000001</v>
      </c>
      <c r="J33" s="162">
        <f t="shared" si="3"/>
        <v>104.67149999999999</v>
      </c>
    </row>
    <row r="34" spans="1:11" ht="15" hidden="1">
      <c r="A34" s="161" t="s">
        <v>765</v>
      </c>
      <c r="B34" s="161" t="s">
        <v>766</v>
      </c>
      <c r="C34" s="162">
        <v>0</v>
      </c>
      <c r="D34" s="162"/>
      <c r="E34" s="162"/>
      <c r="F34" s="159"/>
      <c r="G34" s="159"/>
      <c r="H34" s="159"/>
      <c r="I34" s="159"/>
      <c r="J34" s="162">
        <f t="shared" si="3"/>
        <v>0</v>
      </c>
    </row>
    <row r="35" spans="1:11" ht="14.25" hidden="1">
      <c r="A35" s="161" t="s">
        <v>767</v>
      </c>
      <c r="B35" s="161" t="s">
        <v>768</v>
      </c>
      <c r="C35" s="162"/>
      <c r="D35" s="162"/>
      <c r="E35" s="162"/>
      <c r="F35" s="162"/>
      <c r="G35" s="162"/>
      <c r="H35" s="162"/>
      <c r="I35" s="162"/>
      <c r="J35" s="162">
        <f t="shared" si="3"/>
        <v>0</v>
      </c>
    </row>
    <row r="36" spans="1:11" ht="14.25" hidden="1">
      <c r="A36" s="161" t="s">
        <v>769</v>
      </c>
      <c r="B36" s="161" t="s">
        <v>770</v>
      </c>
      <c r="C36" s="162"/>
      <c r="D36" s="162"/>
      <c r="E36" s="162"/>
      <c r="F36" s="162"/>
      <c r="G36" s="162"/>
      <c r="H36" s="162"/>
      <c r="I36" s="162"/>
      <c r="J36" s="162">
        <f t="shared" si="3"/>
        <v>0</v>
      </c>
    </row>
    <row r="37" spans="1:11" s="160" customFormat="1" ht="15" hidden="1">
      <c r="A37" s="161" t="s">
        <v>771</v>
      </c>
      <c r="B37" s="161" t="s">
        <v>772</v>
      </c>
      <c r="C37" s="162">
        <f>C38</f>
        <v>0</v>
      </c>
      <c r="D37" s="162"/>
      <c r="E37" s="162"/>
      <c r="F37" s="159"/>
      <c r="G37" s="159"/>
      <c r="H37" s="159"/>
      <c r="I37" s="159"/>
      <c r="J37" s="162">
        <f t="shared" si="3"/>
        <v>0</v>
      </c>
    </row>
    <row r="38" spans="1:11" ht="15" hidden="1">
      <c r="A38" s="161" t="s">
        <v>773</v>
      </c>
      <c r="B38" s="161" t="s">
        <v>772</v>
      </c>
      <c r="C38" s="162">
        <v>0</v>
      </c>
      <c r="D38" s="162">
        <v>100</v>
      </c>
      <c r="E38" s="162"/>
      <c r="F38" s="159"/>
      <c r="G38" s="159"/>
      <c r="H38" s="159"/>
      <c r="I38" s="159"/>
      <c r="J38" s="162">
        <f t="shared" si="3"/>
        <v>0</v>
      </c>
    </row>
    <row r="39" spans="1:11" s="160" customFormat="1" ht="15" hidden="1">
      <c r="A39" s="158" t="s">
        <v>774</v>
      </c>
      <c r="B39" s="158" t="s">
        <v>766</v>
      </c>
      <c r="C39" s="159"/>
      <c r="D39" s="159"/>
      <c r="E39" s="159"/>
      <c r="F39" s="159"/>
      <c r="G39" s="159"/>
      <c r="H39" s="159"/>
      <c r="I39" s="159"/>
      <c r="J39" s="162">
        <f t="shared" si="3"/>
        <v>0</v>
      </c>
      <c r="K39" s="164"/>
    </row>
    <row r="40" spans="1:11" ht="14.25" hidden="1">
      <c r="A40" s="161" t="s">
        <v>767</v>
      </c>
      <c r="B40" s="161" t="s">
        <v>768</v>
      </c>
      <c r="C40" s="162"/>
      <c r="D40" s="162"/>
      <c r="E40" s="162"/>
      <c r="F40" s="162"/>
      <c r="G40" s="162"/>
      <c r="H40" s="162"/>
      <c r="I40" s="162"/>
      <c r="J40" s="162">
        <f t="shared" si="3"/>
        <v>0</v>
      </c>
      <c r="K40" s="165"/>
    </row>
    <row r="41" spans="1:11" s="160" customFormat="1" ht="15" hidden="1">
      <c r="A41" s="158" t="s">
        <v>771</v>
      </c>
      <c r="B41" s="158" t="s">
        <v>772</v>
      </c>
      <c r="C41" s="159"/>
      <c r="D41" s="159"/>
      <c r="E41" s="159"/>
      <c r="F41" s="159"/>
      <c r="G41" s="159"/>
      <c r="H41" s="159"/>
      <c r="I41" s="159"/>
      <c r="J41" s="162">
        <f t="shared" si="3"/>
        <v>0</v>
      </c>
      <c r="K41" s="164"/>
    </row>
    <row r="42" spans="1:11" ht="14.25" hidden="1">
      <c r="A42" s="161" t="s">
        <v>775</v>
      </c>
      <c r="B42" s="161" t="s">
        <v>772</v>
      </c>
      <c r="C42" s="162"/>
      <c r="D42" s="162"/>
      <c r="E42" s="162"/>
      <c r="F42" s="162"/>
      <c r="G42" s="162"/>
      <c r="H42" s="162"/>
      <c r="I42" s="162"/>
      <c r="J42" s="162">
        <f t="shared" si="3"/>
        <v>0</v>
      </c>
      <c r="K42" s="165"/>
    </row>
    <row r="43" spans="1:11" ht="14.25" hidden="1">
      <c r="A43" s="161" t="s">
        <v>773</v>
      </c>
      <c r="B43" s="161" t="s">
        <v>772</v>
      </c>
      <c r="C43" s="162"/>
      <c r="D43" s="162"/>
      <c r="E43" s="162"/>
      <c r="F43" s="162"/>
      <c r="G43" s="162"/>
      <c r="H43" s="162"/>
      <c r="I43" s="162"/>
      <c r="J43" s="162">
        <f t="shared" si="3"/>
        <v>0</v>
      </c>
      <c r="K43" s="165"/>
    </row>
    <row r="44" spans="1:11" s="160" customFormat="1" ht="15">
      <c r="A44" s="158" t="s">
        <v>776</v>
      </c>
      <c r="B44" s="158" t="s">
        <v>777</v>
      </c>
      <c r="C44" s="159"/>
      <c r="D44" s="159"/>
      <c r="E44" s="159">
        <f>E45</f>
        <v>3949.9</v>
      </c>
      <c r="F44" s="159">
        <f>F45</f>
        <v>0</v>
      </c>
      <c r="G44" s="159">
        <f>G45</f>
        <v>0</v>
      </c>
      <c r="H44" s="159">
        <f>H45</f>
        <v>0</v>
      </c>
      <c r="I44" s="159">
        <f t="shared" ref="I44:J44" si="5">I45</f>
        <v>389.71605</v>
      </c>
      <c r="J44" s="159">
        <f t="shared" si="5"/>
        <v>4339.6160500000005</v>
      </c>
      <c r="K44" s="164"/>
    </row>
    <row r="45" spans="1:11" ht="14.25">
      <c r="A45" s="161" t="s">
        <v>778</v>
      </c>
      <c r="B45" s="161" t="s">
        <v>779</v>
      </c>
      <c r="C45" s="162"/>
      <c r="D45" s="162"/>
      <c r="E45" s="162">
        <v>3949.9</v>
      </c>
      <c r="F45" s="162"/>
      <c r="G45" s="162"/>
      <c r="H45" s="162"/>
      <c r="I45" s="162">
        <v>389.71605</v>
      </c>
      <c r="J45" s="162">
        <f t="shared" si="3"/>
        <v>4339.6160500000005</v>
      </c>
      <c r="K45" s="165"/>
    </row>
    <row r="46" spans="1:11" s="160" customFormat="1" ht="15">
      <c r="A46" s="158" t="s">
        <v>780</v>
      </c>
      <c r="B46" s="158" t="s">
        <v>781</v>
      </c>
      <c r="C46" s="159" t="e">
        <f>C47+#REF!</f>
        <v>#REF!</v>
      </c>
      <c r="D46" s="159"/>
      <c r="E46" s="159">
        <f>E47+E49+E50</f>
        <v>6550</v>
      </c>
      <c r="F46" s="159">
        <f>F47+F49+F50</f>
        <v>0</v>
      </c>
      <c r="G46" s="159">
        <f>G47+G49+G50</f>
        <v>0</v>
      </c>
      <c r="H46" s="159">
        <f>H47+H49+H50</f>
        <v>0</v>
      </c>
      <c r="I46" s="159">
        <f t="shared" ref="I46:J46" si="6">I47+I49+I50</f>
        <v>0</v>
      </c>
      <c r="J46" s="159">
        <f t="shared" si="6"/>
        <v>6550</v>
      </c>
    </row>
    <row r="47" spans="1:11" ht="28.5">
      <c r="A47" s="161" t="s">
        <v>782</v>
      </c>
      <c r="B47" s="163" t="s">
        <v>783</v>
      </c>
      <c r="C47" s="162">
        <v>2000</v>
      </c>
      <c r="D47" s="162">
        <v>100</v>
      </c>
      <c r="E47" s="162">
        <v>5000</v>
      </c>
      <c r="F47" s="162"/>
      <c r="G47" s="162"/>
      <c r="H47" s="162"/>
      <c r="I47" s="162"/>
      <c r="J47" s="162">
        <f t="shared" si="3"/>
        <v>5000</v>
      </c>
    </row>
    <row r="48" spans="1:11" ht="14.25" hidden="1">
      <c r="A48" s="161" t="s">
        <v>784</v>
      </c>
      <c r="B48" s="163" t="s">
        <v>785</v>
      </c>
      <c r="C48" s="162"/>
      <c r="D48" s="162">
        <v>100</v>
      </c>
      <c r="E48" s="162"/>
      <c r="F48" s="162"/>
      <c r="G48" s="162"/>
      <c r="H48" s="162"/>
      <c r="I48" s="162"/>
      <c r="J48" s="162">
        <f t="shared" si="3"/>
        <v>0</v>
      </c>
    </row>
    <row r="49" spans="1:10" ht="14.25">
      <c r="A49" s="161" t="s">
        <v>786</v>
      </c>
      <c r="B49" s="163" t="s">
        <v>785</v>
      </c>
      <c r="C49" s="162"/>
      <c r="D49" s="162"/>
      <c r="E49" s="162">
        <v>50</v>
      </c>
      <c r="F49" s="162"/>
      <c r="G49" s="162"/>
      <c r="H49" s="162"/>
      <c r="I49" s="162"/>
      <c r="J49" s="162">
        <f t="shared" si="3"/>
        <v>50</v>
      </c>
    </row>
    <row r="50" spans="1:10" ht="57">
      <c r="A50" s="161" t="s">
        <v>787</v>
      </c>
      <c r="B50" s="163" t="s">
        <v>788</v>
      </c>
      <c r="C50" s="162"/>
      <c r="D50" s="162"/>
      <c r="E50" s="162">
        <v>1500</v>
      </c>
      <c r="F50" s="162"/>
      <c r="G50" s="162"/>
      <c r="H50" s="162"/>
      <c r="I50" s="162"/>
      <c r="J50" s="162">
        <f t="shared" si="3"/>
        <v>1500</v>
      </c>
    </row>
    <row r="51" spans="1:10" s="160" customFormat="1" ht="29.25" hidden="1">
      <c r="A51" s="161" t="s">
        <v>789</v>
      </c>
      <c r="B51" s="163" t="s">
        <v>790</v>
      </c>
      <c r="C51" s="162"/>
      <c r="D51" s="162"/>
      <c r="E51" s="162"/>
      <c r="F51" s="159"/>
      <c r="G51" s="159"/>
      <c r="H51" s="159"/>
      <c r="I51" s="159"/>
      <c r="J51" s="162">
        <f t="shared" si="3"/>
        <v>0</v>
      </c>
    </row>
    <row r="52" spans="1:10" s="166" customFormat="1" ht="15">
      <c r="A52" s="158"/>
      <c r="B52" s="158" t="s">
        <v>791</v>
      </c>
      <c r="C52" s="159" t="e">
        <f>C53+C63+C86</f>
        <v>#REF!</v>
      </c>
      <c r="D52" s="159"/>
      <c r="E52" s="159">
        <f>E53+E62+E67+E86+E89</f>
        <v>50324.630140000001</v>
      </c>
      <c r="F52" s="159">
        <f>F53+F62+F67+F86+F89</f>
        <v>1300</v>
      </c>
      <c r="G52" s="159">
        <f>G53+G62+G67+G86+G89</f>
        <v>480.69247000000001</v>
      </c>
      <c r="H52" s="159">
        <f>H53+H62+H67+H86+H89</f>
        <v>336.86559999999997</v>
      </c>
      <c r="I52" s="159">
        <f t="shared" ref="I52:J52" si="7">I53+I62+I67+I86+I89</f>
        <v>1553.8544799999997</v>
      </c>
      <c r="J52" s="159">
        <f t="shared" si="7"/>
        <v>53996.042690000002</v>
      </c>
    </row>
    <row r="53" spans="1:10" s="160" customFormat="1" ht="30">
      <c r="A53" s="158" t="s">
        <v>792</v>
      </c>
      <c r="B53" s="167" t="s">
        <v>793</v>
      </c>
      <c r="C53" s="159" t="e">
        <f>C59+#REF!+#REF!+#REF!</f>
        <v>#REF!</v>
      </c>
      <c r="D53" s="159"/>
      <c r="E53" s="159">
        <f>E56+E57+E58+E59+E60+E61+E55+E54</f>
        <v>13982.630139999999</v>
      </c>
      <c r="F53" s="159">
        <f t="shared" ref="F53:J53" si="8">F56+F57+F58+F59+F60+F61+F55+F54</f>
        <v>1300</v>
      </c>
      <c r="G53" s="159">
        <f t="shared" si="8"/>
        <v>480.69247000000001</v>
      </c>
      <c r="H53" s="159">
        <f t="shared" si="8"/>
        <v>0</v>
      </c>
      <c r="I53" s="159">
        <f t="shared" si="8"/>
        <v>260</v>
      </c>
      <c r="J53" s="159">
        <f t="shared" si="8"/>
        <v>16023.322609999999</v>
      </c>
    </row>
    <row r="54" spans="1:10" ht="62.25" customHeight="1">
      <c r="A54" s="161" t="s">
        <v>1013</v>
      </c>
      <c r="B54" s="217" t="s">
        <v>1014</v>
      </c>
      <c r="C54" s="162"/>
      <c r="D54" s="162"/>
      <c r="E54" s="162">
        <v>0</v>
      </c>
      <c r="F54" s="162"/>
      <c r="G54" s="162"/>
      <c r="H54" s="162"/>
      <c r="I54" s="162">
        <v>260</v>
      </c>
      <c r="J54" s="162">
        <f t="shared" ref="J54" si="9">E54+F54+G54+H54+I54</f>
        <v>260</v>
      </c>
    </row>
    <row r="55" spans="1:10" ht="28.5">
      <c r="A55" s="161" t="s">
        <v>123</v>
      </c>
      <c r="B55" s="168" t="s">
        <v>794</v>
      </c>
      <c r="C55" s="162"/>
      <c r="D55" s="162"/>
      <c r="E55" s="162">
        <v>152.63014000000001</v>
      </c>
      <c r="F55" s="162"/>
      <c r="G55" s="162">
        <v>480.69247000000001</v>
      </c>
      <c r="H55" s="162"/>
      <c r="I55" s="162"/>
      <c r="J55" s="162">
        <f t="shared" si="3"/>
        <v>633.32261000000005</v>
      </c>
    </row>
    <row r="56" spans="1:10" ht="42.75">
      <c r="A56" s="161" t="s">
        <v>795</v>
      </c>
      <c r="B56" s="168" t="s">
        <v>796</v>
      </c>
      <c r="C56" s="162"/>
      <c r="D56" s="162"/>
      <c r="E56" s="162">
        <v>30</v>
      </c>
      <c r="F56" s="162"/>
      <c r="G56" s="162"/>
      <c r="H56" s="162"/>
      <c r="I56" s="162"/>
      <c r="J56" s="162">
        <f t="shared" si="3"/>
        <v>30</v>
      </c>
    </row>
    <row r="57" spans="1:10" ht="42.75">
      <c r="A57" s="161" t="s">
        <v>797</v>
      </c>
      <c r="B57" s="169" t="s">
        <v>798</v>
      </c>
      <c r="C57" s="162"/>
      <c r="D57" s="162"/>
      <c r="E57" s="162">
        <v>300</v>
      </c>
      <c r="F57" s="162"/>
      <c r="G57" s="162"/>
      <c r="H57" s="162"/>
      <c r="I57" s="162"/>
      <c r="J57" s="162">
        <f t="shared" si="3"/>
        <v>300</v>
      </c>
    </row>
    <row r="58" spans="1:10" ht="42.75">
      <c r="A58" s="161" t="s">
        <v>799</v>
      </c>
      <c r="B58" s="169" t="s">
        <v>800</v>
      </c>
      <c r="C58" s="162"/>
      <c r="D58" s="162"/>
      <c r="E58" s="162">
        <v>9000</v>
      </c>
      <c r="F58" s="162"/>
      <c r="G58" s="162"/>
      <c r="H58" s="162"/>
      <c r="I58" s="162"/>
      <c r="J58" s="162">
        <f t="shared" si="3"/>
        <v>9000</v>
      </c>
    </row>
    <row r="59" spans="1:10" ht="42.75">
      <c r="A59" s="161" t="s">
        <v>801</v>
      </c>
      <c r="B59" s="163" t="s">
        <v>802</v>
      </c>
      <c r="C59" s="162">
        <v>2500</v>
      </c>
      <c r="D59" s="162">
        <v>100</v>
      </c>
      <c r="E59" s="162">
        <v>3200</v>
      </c>
      <c r="F59" s="162"/>
      <c r="G59" s="162"/>
      <c r="H59" s="162"/>
      <c r="I59" s="162"/>
      <c r="J59" s="162">
        <f t="shared" si="3"/>
        <v>3200</v>
      </c>
    </row>
    <row r="60" spans="1:10" ht="72" customHeight="1">
      <c r="A60" s="161" t="s">
        <v>803</v>
      </c>
      <c r="B60" s="163" t="s">
        <v>804</v>
      </c>
      <c r="C60" s="162"/>
      <c r="D60" s="162"/>
      <c r="E60" s="162">
        <v>1100</v>
      </c>
      <c r="F60" s="162">
        <v>1300</v>
      </c>
      <c r="G60" s="162"/>
      <c r="H60" s="162"/>
      <c r="I60" s="162"/>
      <c r="J60" s="162">
        <f t="shared" si="3"/>
        <v>2400</v>
      </c>
    </row>
    <row r="61" spans="1:10" ht="85.5">
      <c r="A61" s="161" t="s">
        <v>805</v>
      </c>
      <c r="B61" s="170" t="s">
        <v>806</v>
      </c>
      <c r="C61" s="162"/>
      <c r="D61" s="162"/>
      <c r="E61" s="162">
        <v>200</v>
      </c>
      <c r="F61" s="162"/>
      <c r="G61" s="162"/>
      <c r="H61" s="162"/>
      <c r="I61" s="162"/>
      <c r="J61" s="162">
        <f t="shared" si="3"/>
        <v>200</v>
      </c>
    </row>
    <row r="62" spans="1:10" s="160" customFormat="1" ht="15">
      <c r="A62" s="158" t="s">
        <v>807</v>
      </c>
      <c r="B62" s="167" t="s">
        <v>808</v>
      </c>
      <c r="C62" s="159"/>
      <c r="D62" s="159"/>
      <c r="E62" s="159">
        <f>E63+E64+E65+E66</f>
        <v>10800</v>
      </c>
      <c r="F62" s="159">
        <f>F63+F64+F65+F66</f>
        <v>0</v>
      </c>
      <c r="G62" s="159">
        <f>G63+G64+G65+G66</f>
        <v>0</v>
      </c>
      <c r="H62" s="159">
        <f>H63+H64+H65+H66</f>
        <v>0</v>
      </c>
      <c r="I62" s="159">
        <f t="shared" ref="I62:J62" si="10">I63+I64+I65+I66</f>
        <v>0</v>
      </c>
      <c r="J62" s="159">
        <f t="shared" si="10"/>
        <v>10800</v>
      </c>
    </row>
    <row r="63" spans="1:10" s="160" customFormat="1" ht="15">
      <c r="A63" s="161" t="s">
        <v>809</v>
      </c>
      <c r="B63" s="163" t="s">
        <v>808</v>
      </c>
      <c r="C63" s="162">
        <v>7146</v>
      </c>
      <c r="D63" s="162">
        <v>40</v>
      </c>
      <c r="E63" s="162">
        <v>1567</v>
      </c>
      <c r="F63" s="159"/>
      <c r="G63" s="159"/>
      <c r="H63" s="159"/>
      <c r="I63" s="159"/>
      <c r="J63" s="162">
        <f t="shared" si="3"/>
        <v>1567</v>
      </c>
    </row>
    <row r="64" spans="1:10" s="160" customFormat="1" ht="15">
      <c r="A64" s="161" t="s">
        <v>810</v>
      </c>
      <c r="B64" s="163" t="s">
        <v>808</v>
      </c>
      <c r="C64" s="162"/>
      <c r="D64" s="162"/>
      <c r="E64" s="162">
        <v>185</v>
      </c>
      <c r="F64" s="159"/>
      <c r="G64" s="159"/>
      <c r="H64" s="159"/>
      <c r="I64" s="159"/>
      <c r="J64" s="162">
        <f t="shared" si="3"/>
        <v>185</v>
      </c>
    </row>
    <row r="65" spans="1:10" s="160" customFormat="1" ht="15">
      <c r="A65" s="161" t="s">
        <v>811</v>
      </c>
      <c r="B65" s="163" t="s">
        <v>808</v>
      </c>
      <c r="C65" s="162"/>
      <c r="D65" s="162"/>
      <c r="E65" s="162">
        <v>1619</v>
      </c>
      <c r="F65" s="159"/>
      <c r="G65" s="159"/>
      <c r="H65" s="159"/>
      <c r="I65" s="159"/>
      <c r="J65" s="162">
        <f t="shared" si="3"/>
        <v>1619</v>
      </c>
    </row>
    <row r="66" spans="1:10" s="160" customFormat="1" ht="15">
      <c r="A66" s="161" t="s">
        <v>812</v>
      </c>
      <c r="B66" s="163" t="s">
        <v>808</v>
      </c>
      <c r="C66" s="162"/>
      <c r="D66" s="162"/>
      <c r="E66" s="162">
        <v>7429</v>
      </c>
      <c r="F66" s="159"/>
      <c r="G66" s="159"/>
      <c r="H66" s="159"/>
      <c r="I66" s="159"/>
      <c r="J66" s="162">
        <f t="shared" si="3"/>
        <v>7429</v>
      </c>
    </row>
    <row r="67" spans="1:10" s="160" customFormat="1" ht="15">
      <c r="A67" s="158" t="s">
        <v>813</v>
      </c>
      <c r="B67" s="167" t="s">
        <v>814</v>
      </c>
      <c r="C67" s="159"/>
      <c r="D67" s="159"/>
      <c r="E67" s="159">
        <f>E68+E69+E70+E71+E72+E73+E74+E75+E76+E77+E79+E82+E83+E84+E85</f>
        <v>3542</v>
      </c>
      <c r="F67" s="159">
        <f>F68+F69+F70+F71+F72+F73+F74+F75+F76+F77+F79+F82+F83+F84+F85</f>
        <v>0</v>
      </c>
      <c r="G67" s="159">
        <f>G68+G69+G70+G71+G72+G73+G74+G75+G76+G77+G79+G82+G83+G84+G85</f>
        <v>0</v>
      </c>
      <c r="H67" s="159">
        <f>H68+H69+H70+H71+H72+H73+H74+H75+H76+H77+H79+H82+H83+H84+H85</f>
        <v>336.86559999999997</v>
      </c>
      <c r="I67" s="159">
        <f t="shared" ref="I67:J67" si="11">I68+I69+I70+I71+I72+I73+I74+I75+I76+I77+I79+I82+I83+I84+I85</f>
        <v>0</v>
      </c>
      <c r="J67" s="159">
        <f t="shared" si="11"/>
        <v>3878.8656000000001</v>
      </c>
    </row>
    <row r="68" spans="1:10" s="175" customFormat="1" ht="43.5">
      <c r="A68" s="171" t="s">
        <v>815</v>
      </c>
      <c r="B68" s="172" t="s">
        <v>816</v>
      </c>
      <c r="C68" s="173"/>
      <c r="D68" s="173"/>
      <c r="E68" s="174">
        <v>550</v>
      </c>
      <c r="F68" s="173"/>
      <c r="G68" s="173"/>
      <c r="H68" s="173"/>
      <c r="I68" s="173"/>
      <c r="J68" s="162">
        <f t="shared" si="3"/>
        <v>550</v>
      </c>
    </row>
    <row r="69" spans="1:10" s="175" customFormat="1" ht="51.75" customHeight="1">
      <c r="A69" s="171" t="s">
        <v>817</v>
      </c>
      <c r="B69" s="172" t="s">
        <v>818</v>
      </c>
      <c r="C69" s="173"/>
      <c r="D69" s="173"/>
      <c r="E69" s="174">
        <v>200</v>
      </c>
      <c r="F69" s="173"/>
      <c r="G69" s="173"/>
      <c r="H69" s="173"/>
      <c r="I69" s="173"/>
      <c r="J69" s="162">
        <f t="shared" si="3"/>
        <v>200</v>
      </c>
    </row>
    <row r="70" spans="1:10" s="175" customFormat="1" ht="29.25">
      <c r="A70" s="171" t="s">
        <v>819</v>
      </c>
      <c r="B70" s="172" t="s">
        <v>820</v>
      </c>
      <c r="C70" s="174"/>
      <c r="D70" s="174"/>
      <c r="E70" s="174">
        <v>207</v>
      </c>
      <c r="F70" s="173"/>
      <c r="G70" s="173"/>
      <c r="H70" s="173"/>
      <c r="I70" s="173"/>
      <c r="J70" s="162">
        <f t="shared" si="3"/>
        <v>207</v>
      </c>
    </row>
    <row r="71" spans="1:10" s="175" customFormat="1" ht="29.25">
      <c r="A71" s="171" t="s">
        <v>821</v>
      </c>
      <c r="B71" s="172" t="s">
        <v>822</v>
      </c>
      <c r="C71" s="174"/>
      <c r="D71" s="174"/>
      <c r="E71" s="174">
        <v>252</v>
      </c>
      <c r="F71" s="173"/>
      <c r="G71" s="173"/>
      <c r="H71" s="173"/>
      <c r="I71" s="173"/>
      <c r="J71" s="162">
        <f t="shared" si="3"/>
        <v>252</v>
      </c>
    </row>
    <row r="72" spans="1:10" s="175" customFormat="1" ht="29.25">
      <c r="A72" s="171" t="s">
        <v>823</v>
      </c>
      <c r="B72" s="172" t="s">
        <v>824</v>
      </c>
      <c r="C72" s="174"/>
      <c r="D72" s="174"/>
      <c r="E72" s="174">
        <v>310</v>
      </c>
      <c r="F72" s="173"/>
      <c r="G72" s="173"/>
      <c r="H72" s="173"/>
      <c r="I72" s="173"/>
      <c r="J72" s="162">
        <f t="shared" si="3"/>
        <v>310</v>
      </c>
    </row>
    <row r="73" spans="1:10" s="175" customFormat="1" ht="29.25">
      <c r="A73" s="171" t="s">
        <v>825</v>
      </c>
      <c r="B73" s="172" t="s">
        <v>826</v>
      </c>
      <c r="C73" s="174"/>
      <c r="D73" s="174"/>
      <c r="E73" s="174">
        <v>181</v>
      </c>
      <c r="F73" s="173"/>
      <c r="G73" s="173"/>
      <c r="H73" s="173"/>
      <c r="I73" s="173"/>
      <c r="J73" s="162">
        <f t="shared" si="3"/>
        <v>181</v>
      </c>
    </row>
    <row r="74" spans="1:10" s="175" customFormat="1" ht="29.25">
      <c r="A74" s="171" t="s">
        <v>827</v>
      </c>
      <c r="B74" s="172" t="s">
        <v>828</v>
      </c>
      <c r="C74" s="174"/>
      <c r="D74" s="174"/>
      <c r="E74" s="174">
        <v>84</v>
      </c>
      <c r="F74" s="173"/>
      <c r="G74" s="173"/>
      <c r="H74" s="173"/>
      <c r="I74" s="173"/>
      <c r="J74" s="162">
        <f t="shared" si="3"/>
        <v>84</v>
      </c>
    </row>
    <row r="75" spans="1:10" s="175" customFormat="1" ht="29.25">
      <c r="A75" s="171" t="s">
        <v>829</v>
      </c>
      <c r="B75" s="172" t="s">
        <v>830</v>
      </c>
      <c r="C75" s="174"/>
      <c r="D75" s="174"/>
      <c r="E75" s="174">
        <v>340</v>
      </c>
      <c r="F75" s="173"/>
      <c r="G75" s="173"/>
      <c r="H75" s="173"/>
      <c r="I75" s="173"/>
      <c r="J75" s="162">
        <f t="shared" si="3"/>
        <v>340</v>
      </c>
    </row>
    <row r="76" spans="1:10" s="175" customFormat="1" ht="29.25">
      <c r="A76" s="171" t="s">
        <v>831</v>
      </c>
      <c r="B76" s="172" t="s">
        <v>832</v>
      </c>
      <c r="C76" s="174"/>
      <c r="D76" s="174"/>
      <c r="E76" s="174">
        <v>400</v>
      </c>
      <c r="F76" s="173"/>
      <c r="G76" s="173"/>
      <c r="H76" s="173"/>
      <c r="I76" s="173"/>
      <c r="J76" s="162">
        <f t="shared" si="3"/>
        <v>400</v>
      </c>
    </row>
    <row r="77" spans="1:10" s="175" customFormat="1" ht="29.25">
      <c r="A77" s="171" t="s">
        <v>833</v>
      </c>
      <c r="B77" s="172" t="s">
        <v>834</v>
      </c>
      <c r="C77" s="174"/>
      <c r="D77" s="174"/>
      <c r="E77" s="174">
        <v>600</v>
      </c>
      <c r="F77" s="173"/>
      <c r="G77" s="173"/>
      <c r="H77" s="173"/>
      <c r="I77" s="173"/>
      <c r="J77" s="162">
        <f t="shared" si="3"/>
        <v>600</v>
      </c>
    </row>
    <row r="78" spans="1:10" s="175" customFormat="1" ht="29.25" hidden="1">
      <c r="A78" s="171" t="s">
        <v>835</v>
      </c>
      <c r="B78" s="172" t="s">
        <v>836</v>
      </c>
      <c r="C78" s="174"/>
      <c r="D78" s="174"/>
      <c r="E78" s="174"/>
      <c r="F78" s="173"/>
      <c r="G78" s="173"/>
      <c r="H78" s="173"/>
      <c r="I78" s="173"/>
      <c r="J78" s="162">
        <f t="shared" si="3"/>
        <v>0</v>
      </c>
    </row>
    <row r="79" spans="1:10" s="175" customFormat="1" ht="29.25">
      <c r="A79" s="171" t="s">
        <v>837</v>
      </c>
      <c r="B79" s="172" t="s">
        <v>838</v>
      </c>
      <c r="C79" s="174"/>
      <c r="D79" s="174"/>
      <c r="E79" s="174">
        <v>88</v>
      </c>
      <c r="F79" s="173"/>
      <c r="G79" s="173"/>
      <c r="H79" s="173"/>
      <c r="I79" s="173"/>
      <c r="J79" s="162">
        <f t="shared" si="3"/>
        <v>88</v>
      </c>
    </row>
    <row r="80" spans="1:10" s="175" customFormat="1" ht="29.25" hidden="1">
      <c r="A80" s="171" t="s">
        <v>839</v>
      </c>
      <c r="B80" s="172" t="s">
        <v>840</v>
      </c>
      <c r="C80" s="174"/>
      <c r="D80" s="174"/>
      <c r="E80" s="174"/>
      <c r="F80" s="173"/>
      <c r="G80" s="173"/>
      <c r="H80" s="173"/>
      <c r="I80" s="173"/>
      <c r="J80" s="162">
        <f t="shared" si="3"/>
        <v>0</v>
      </c>
    </row>
    <row r="81" spans="1:12" s="175" customFormat="1" ht="29.25" hidden="1">
      <c r="A81" s="171" t="s">
        <v>841</v>
      </c>
      <c r="B81" s="172" t="s">
        <v>842</v>
      </c>
      <c r="C81" s="174"/>
      <c r="D81" s="174"/>
      <c r="E81" s="174"/>
      <c r="F81" s="173"/>
      <c r="G81" s="173"/>
      <c r="H81" s="173"/>
      <c r="I81" s="173"/>
      <c r="J81" s="162">
        <f t="shared" si="3"/>
        <v>0</v>
      </c>
    </row>
    <row r="82" spans="1:12" s="175" customFormat="1" ht="30" customHeight="1">
      <c r="A82" s="171" t="s">
        <v>843</v>
      </c>
      <c r="B82" s="172" t="s">
        <v>844</v>
      </c>
      <c r="C82" s="174"/>
      <c r="D82" s="174"/>
      <c r="E82" s="174"/>
      <c r="F82" s="173"/>
      <c r="G82" s="173"/>
      <c r="H82" s="174">
        <v>20.275600000000001</v>
      </c>
      <c r="I82" s="174"/>
      <c r="J82" s="162">
        <f t="shared" si="3"/>
        <v>20.275600000000001</v>
      </c>
    </row>
    <row r="83" spans="1:12" s="175" customFormat="1" ht="29.25">
      <c r="A83" s="171" t="s">
        <v>845</v>
      </c>
      <c r="B83" s="172" t="s">
        <v>846</v>
      </c>
      <c r="C83" s="174"/>
      <c r="D83" s="174"/>
      <c r="E83" s="174">
        <v>150</v>
      </c>
      <c r="F83" s="173"/>
      <c r="G83" s="173"/>
      <c r="H83" s="173"/>
      <c r="I83" s="173"/>
      <c r="J83" s="162">
        <f t="shared" si="3"/>
        <v>150</v>
      </c>
    </row>
    <row r="84" spans="1:12" s="175" customFormat="1" ht="29.25">
      <c r="A84" s="171" t="s">
        <v>847</v>
      </c>
      <c r="B84" s="172" t="s">
        <v>848</v>
      </c>
      <c r="C84" s="174"/>
      <c r="D84" s="174"/>
      <c r="E84" s="174">
        <v>180</v>
      </c>
      <c r="F84" s="173"/>
      <c r="G84" s="173"/>
      <c r="H84" s="173"/>
      <c r="I84" s="173"/>
      <c r="J84" s="162">
        <f t="shared" si="3"/>
        <v>180</v>
      </c>
    </row>
    <row r="85" spans="1:12" s="175" customFormat="1" ht="15">
      <c r="A85" s="171" t="s">
        <v>849</v>
      </c>
      <c r="B85" s="172" t="s">
        <v>850</v>
      </c>
      <c r="C85" s="174"/>
      <c r="D85" s="174"/>
      <c r="E85" s="174"/>
      <c r="F85" s="173"/>
      <c r="G85" s="173"/>
      <c r="H85" s="174">
        <v>316.58999999999997</v>
      </c>
      <c r="I85" s="174"/>
      <c r="J85" s="162">
        <f t="shared" si="3"/>
        <v>316.58999999999997</v>
      </c>
    </row>
    <row r="86" spans="1:12" s="175" customFormat="1" ht="15">
      <c r="A86" s="176" t="s">
        <v>851</v>
      </c>
      <c r="B86" s="177" t="s">
        <v>852</v>
      </c>
      <c r="C86" s="173">
        <v>4000</v>
      </c>
      <c r="D86" s="173">
        <v>100</v>
      </c>
      <c r="E86" s="173">
        <f>E87+E88</f>
        <v>12000</v>
      </c>
      <c r="F86" s="173">
        <f>F87+F88</f>
        <v>0</v>
      </c>
      <c r="G86" s="173">
        <f>G87+G88</f>
        <v>0</v>
      </c>
      <c r="H86" s="173">
        <f>H87+H88</f>
        <v>0</v>
      </c>
      <c r="I86" s="173">
        <f t="shared" ref="I86:J86" si="12">I87+I88</f>
        <v>415.11844999999965</v>
      </c>
      <c r="J86" s="173">
        <f t="shared" si="12"/>
        <v>12415.11845</v>
      </c>
    </row>
    <row r="87" spans="1:12" s="178" customFormat="1" ht="45.75" customHeight="1">
      <c r="A87" s="171" t="s">
        <v>853</v>
      </c>
      <c r="B87" s="172" t="s">
        <v>854</v>
      </c>
      <c r="C87" s="174"/>
      <c r="D87" s="174"/>
      <c r="E87" s="174">
        <v>3000</v>
      </c>
      <c r="F87" s="174"/>
      <c r="G87" s="174"/>
      <c r="H87" s="174"/>
      <c r="I87" s="174">
        <f>2177.95479-1762.53634-0.3</f>
        <v>415.11844999999965</v>
      </c>
      <c r="J87" s="162">
        <f t="shared" si="3"/>
        <v>3415.1184499999995</v>
      </c>
    </row>
    <row r="88" spans="1:12" s="178" customFormat="1" ht="42.75">
      <c r="A88" s="171" t="s">
        <v>855</v>
      </c>
      <c r="B88" s="172" t="s">
        <v>856</v>
      </c>
      <c r="C88" s="174"/>
      <c r="D88" s="174"/>
      <c r="E88" s="174">
        <v>9000</v>
      </c>
      <c r="F88" s="174"/>
      <c r="G88" s="174"/>
      <c r="H88" s="174"/>
      <c r="I88" s="174"/>
      <c r="J88" s="162">
        <f t="shared" ref="J88:J154" si="13">E88+F88+G88+H88+I88</f>
        <v>9000</v>
      </c>
    </row>
    <row r="89" spans="1:12" s="175" customFormat="1" ht="15">
      <c r="A89" s="176" t="s">
        <v>857</v>
      </c>
      <c r="B89" s="177" t="s">
        <v>858</v>
      </c>
      <c r="C89" s="173"/>
      <c r="D89" s="173"/>
      <c r="E89" s="173">
        <v>10000</v>
      </c>
      <c r="F89" s="173"/>
      <c r="G89" s="173"/>
      <c r="H89" s="173"/>
      <c r="I89" s="173">
        <v>878.73603000000003</v>
      </c>
      <c r="J89" s="162">
        <f t="shared" si="13"/>
        <v>10878.73603</v>
      </c>
    </row>
    <row r="90" spans="1:12" s="175" customFormat="1" ht="15">
      <c r="A90" s="176" t="s">
        <v>859</v>
      </c>
      <c r="B90" s="177" t="s">
        <v>860</v>
      </c>
      <c r="C90" s="173"/>
      <c r="D90" s="173"/>
      <c r="E90" s="173"/>
      <c r="F90" s="173"/>
      <c r="G90" s="173"/>
      <c r="H90" s="173"/>
      <c r="I90" s="173">
        <v>1093.7377899999999</v>
      </c>
      <c r="J90" s="162">
        <f t="shared" si="13"/>
        <v>1093.7377899999999</v>
      </c>
    </row>
    <row r="91" spans="1:12" s="175" customFormat="1" ht="15">
      <c r="A91" s="179" t="s">
        <v>861</v>
      </c>
      <c r="B91" s="180" t="s">
        <v>862</v>
      </c>
      <c r="C91" s="173"/>
      <c r="D91" s="173"/>
      <c r="E91" s="181">
        <f>E92+E114+E158+E95+E162</f>
        <v>1121115.8259999999</v>
      </c>
      <c r="F91" s="181">
        <f>F92+F114+F158+F95+F162</f>
        <v>2402.9</v>
      </c>
      <c r="G91" s="181">
        <f>G92+G114+G158+G95+G162</f>
        <v>111930.7855</v>
      </c>
      <c r="H91" s="181">
        <f>H92+H114+H158+H95+H162</f>
        <v>226655.84500000003</v>
      </c>
      <c r="I91" s="181">
        <f t="shared" ref="I91:J91" si="14">I92+I114+I158+I95+I162</f>
        <v>17051.761999999999</v>
      </c>
      <c r="J91" s="181">
        <f t="shared" si="14"/>
        <v>1479157.1185000001</v>
      </c>
      <c r="L91" s="298"/>
    </row>
    <row r="92" spans="1:12" s="175" customFormat="1" ht="30">
      <c r="A92" s="182" t="s">
        <v>863</v>
      </c>
      <c r="B92" s="183" t="s">
        <v>864</v>
      </c>
      <c r="C92" s="173"/>
      <c r="D92" s="173"/>
      <c r="E92" s="184">
        <f>E93+E94</f>
        <v>271978</v>
      </c>
      <c r="F92" s="184">
        <f>F93+F94</f>
        <v>0</v>
      </c>
      <c r="G92" s="184">
        <f>G93+G94</f>
        <v>4598</v>
      </c>
      <c r="H92" s="184">
        <f>H93+H94</f>
        <v>0</v>
      </c>
      <c r="I92" s="184">
        <f t="shared" ref="I92:J92" si="15">I93+I94</f>
        <v>1160.5</v>
      </c>
      <c r="J92" s="184">
        <f t="shared" si="15"/>
        <v>277736.5</v>
      </c>
    </row>
    <row r="93" spans="1:12" s="178" customFormat="1" ht="28.5">
      <c r="A93" s="185" t="s">
        <v>865</v>
      </c>
      <c r="B93" s="186" t="s">
        <v>866</v>
      </c>
      <c r="C93" s="174"/>
      <c r="D93" s="174"/>
      <c r="E93" s="187">
        <v>257309</v>
      </c>
      <c r="F93" s="174"/>
      <c r="G93" s="174"/>
      <c r="H93" s="174"/>
      <c r="I93" s="174"/>
      <c r="J93" s="162">
        <f t="shared" si="13"/>
        <v>257309</v>
      </c>
    </row>
    <row r="94" spans="1:12" s="178" customFormat="1" ht="35.25" customHeight="1">
      <c r="A94" s="188" t="s">
        <v>867</v>
      </c>
      <c r="B94" s="189" t="s">
        <v>868</v>
      </c>
      <c r="C94" s="174"/>
      <c r="D94" s="174"/>
      <c r="E94" s="187">
        <v>14669</v>
      </c>
      <c r="F94" s="174"/>
      <c r="G94" s="174">
        <v>4598</v>
      </c>
      <c r="H94" s="174"/>
      <c r="I94" s="174">
        <v>1160.5</v>
      </c>
      <c r="J94" s="162">
        <f t="shared" si="13"/>
        <v>20427.5</v>
      </c>
    </row>
    <row r="95" spans="1:12" s="178" customFormat="1" ht="35.25" customHeight="1">
      <c r="A95" s="190" t="s">
        <v>869</v>
      </c>
      <c r="B95" s="191" t="s">
        <v>870</v>
      </c>
      <c r="C95" s="174"/>
      <c r="D95" s="174"/>
      <c r="E95" s="184">
        <f>E99+E103+E104+E105+E109+E100+E108+E98+E96+E97+E102+E110+E112+E111+E101+E107+E106+E113</f>
        <v>0</v>
      </c>
      <c r="F95" s="184">
        <f t="shared" ref="F95:J95" si="16">F99+F103+F104+F105+F109+F100+F108+F98+F96+F97+F102+F110+F112+F111+F101+F107+F106+F113</f>
        <v>2176</v>
      </c>
      <c r="G95" s="184">
        <f t="shared" si="16"/>
        <v>26285.7</v>
      </c>
      <c r="H95" s="184">
        <f t="shared" si="16"/>
        <v>192812.59400000001</v>
      </c>
      <c r="I95" s="184">
        <f t="shared" si="16"/>
        <v>12892.462</v>
      </c>
      <c r="J95" s="184">
        <f t="shared" si="16"/>
        <v>234166.75599999999</v>
      </c>
    </row>
    <row r="96" spans="1:12" s="178" customFormat="1" ht="35.25" customHeight="1">
      <c r="A96" s="192" t="s">
        <v>871</v>
      </c>
      <c r="B96" s="193" t="s">
        <v>872</v>
      </c>
      <c r="C96" s="174"/>
      <c r="D96" s="174"/>
      <c r="E96" s="187"/>
      <c r="F96" s="187"/>
      <c r="G96" s="187"/>
      <c r="H96" s="187">
        <v>1231</v>
      </c>
      <c r="I96" s="187"/>
      <c r="J96" s="162">
        <f t="shared" si="13"/>
        <v>1231</v>
      </c>
    </row>
    <row r="97" spans="1:10" s="178" customFormat="1" ht="35.25" customHeight="1">
      <c r="A97" s="192" t="s">
        <v>873</v>
      </c>
      <c r="B97" s="193" t="s">
        <v>874</v>
      </c>
      <c r="C97" s="174"/>
      <c r="D97" s="174"/>
      <c r="E97" s="187"/>
      <c r="F97" s="187"/>
      <c r="G97" s="187"/>
      <c r="H97" s="187">
        <v>13472.034</v>
      </c>
      <c r="I97" s="187"/>
      <c r="J97" s="162">
        <f t="shared" si="13"/>
        <v>13472.034</v>
      </c>
    </row>
    <row r="98" spans="1:10" s="178" customFormat="1" ht="35.25" customHeight="1">
      <c r="A98" s="192" t="s">
        <v>875</v>
      </c>
      <c r="B98" s="193" t="s">
        <v>876</v>
      </c>
      <c r="C98" s="174"/>
      <c r="D98" s="174"/>
      <c r="E98" s="184"/>
      <c r="F98" s="184"/>
      <c r="G98" s="184"/>
      <c r="H98" s="187">
        <v>1800</v>
      </c>
      <c r="I98" s="187"/>
      <c r="J98" s="162">
        <f t="shared" si="13"/>
        <v>1800</v>
      </c>
    </row>
    <row r="99" spans="1:10" s="178" customFormat="1" ht="35.25" customHeight="1">
      <c r="A99" s="192" t="s">
        <v>877</v>
      </c>
      <c r="B99" s="193" t="s">
        <v>878</v>
      </c>
      <c r="C99" s="174"/>
      <c r="D99" s="174"/>
      <c r="E99" s="187"/>
      <c r="F99" s="174">
        <v>2176</v>
      </c>
      <c r="G99" s="174"/>
      <c r="H99" s="174"/>
      <c r="I99" s="174"/>
      <c r="J99" s="162">
        <f t="shared" si="13"/>
        <v>2176</v>
      </c>
    </row>
    <row r="100" spans="1:10" s="178" customFormat="1" ht="35.25" customHeight="1">
      <c r="A100" s="192" t="s">
        <v>877</v>
      </c>
      <c r="B100" s="193" t="s">
        <v>879</v>
      </c>
      <c r="C100" s="174"/>
      <c r="D100" s="174"/>
      <c r="E100" s="187"/>
      <c r="F100" s="174"/>
      <c r="G100" s="174">
        <v>7416.3</v>
      </c>
      <c r="H100" s="174">
        <f>8160+98788+927.8+5865</f>
        <v>113740.8</v>
      </c>
      <c r="I100" s="174"/>
      <c r="J100" s="162">
        <f t="shared" si="13"/>
        <v>121157.1</v>
      </c>
    </row>
    <row r="101" spans="1:10" s="178" customFormat="1" ht="35.25" customHeight="1">
      <c r="A101" s="192" t="s">
        <v>880</v>
      </c>
      <c r="B101" s="193" t="s">
        <v>881</v>
      </c>
      <c r="C101" s="174"/>
      <c r="D101" s="174"/>
      <c r="E101" s="187"/>
      <c r="F101" s="174"/>
      <c r="G101" s="174"/>
      <c r="H101" s="174">
        <v>1804.442</v>
      </c>
      <c r="I101" s="174"/>
      <c r="J101" s="162">
        <f t="shared" si="13"/>
        <v>1804.442</v>
      </c>
    </row>
    <row r="102" spans="1:10" s="178" customFormat="1" ht="35.25" customHeight="1">
      <c r="A102" s="192" t="s">
        <v>882</v>
      </c>
      <c r="B102" s="193" t="s">
        <v>883</v>
      </c>
      <c r="C102" s="174"/>
      <c r="D102" s="174"/>
      <c r="E102" s="187"/>
      <c r="F102" s="174"/>
      <c r="G102" s="174"/>
      <c r="H102" s="174">
        <v>20414.223000000002</v>
      </c>
      <c r="I102" s="174"/>
      <c r="J102" s="162">
        <f t="shared" si="13"/>
        <v>20414.223000000002</v>
      </c>
    </row>
    <row r="103" spans="1:10" s="178" customFormat="1" ht="35.25" customHeight="1">
      <c r="A103" s="192" t="s">
        <v>884</v>
      </c>
      <c r="B103" s="193" t="s">
        <v>885</v>
      </c>
      <c r="C103" s="174"/>
      <c r="D103" s="174"/>
      <c r="E103" s="187"/>
      <c r="F103" s="174"/>
      <c r="G103" s="174">
        <v>750</v>
      </c>
      <c r="H103" s="174"/>
      <c r="I103" s="174"/>
      <c r="J103" s="162">
        <f t="shared" si="13"/>
        <v>750</v>
      </c>
    </row>
    <row r="104" spans="1:10" s="178" customFormat="1" ht="35.25" customHeight="1">
      <c r="A104" s="192" t="s">
        <v>886</v>
      </c>
      <c r="B104" s="193" t="s">
        <v>887</v>
      </c>
      <c r="C104" s="174"/>
      <c r="D104" s="174"/>
      <c r="E104" s="187"/>
      <c r="F104" s="174"/>
      <c r="G104" s="174">
        <v>3614.7</v>
      </c>
      <c r="H104" s="174"/>
      <c r="I104" s="174"/>
      <c r="J104" s="162">
        <f t="shared" si="13"/>
        <v>3614.7</v>
      </c>
    </row>
    <row r="105" spans="1:10" s="178" customFormat="1" ht="35.25" customHeight="1">
      <c r="A105" s="192" t="s">
        <v>884</v>
      </c>
      <c r="B105" s="193" t="s">
        <v>888</v>
      </c>
      <c r="C105" s="174"/>
      <c r="D105" s="174"/>
      <c r="E105" s="187"/>
      <c r="F105" s="174"/>
      <c r="G105" s="174">
        <v>3229.7</v>
      </c>
      <c r="H105" s="174"/>
      <c r="I105" s="174"/>
      <c r="J105" s="162">
        <f t="shared" si="13"/>
        <v>3229.7</v>
      </c>
    </row>
    <row r="106" spans="1:10" s="178" customFormat="1" ht="35.25" customHeight="1">
      <c r="A106" s="192" t="s">
        <v>1001</v>
      </c>
      <c r="B106" s="193" t="s">
        <v>1002</v>
      </c>
      <c r="C106" s="174"/>
      <c r="D106" s="174"/>
      <c r="E106" s="187"/>
      <c r="F106" s="174"/>
      <c r="G106" s="174"/>
      <c r="H106" s="174"/>
      <c r="I106" s="174">
        <f>500+2200</f>
        <v>2700</v>
      </c>
      <c r="J106" s="162">
        <f t="shared" si="13"/>
        <v>2700</v>
      </c>
    </row>
    <row r="107" spans="1:10" s="178" customFormat="1" ht="35.25" customHeight="1">
      <c r="A107" s="192" t="s">
        <v>999</v>
      </c>
      <c r="B107" s="193" t="s">
        <v>1000</v>
      </c>
      <c r="C107" s="174"/>
      <c r="D107" s="174"/>
      <c r="E107" s="187"/>
      <c r="F107" s="174"/>
      <c r="G107" s="174"/>
      <c r="H107" s="174"/>
      <c r="I107" s="174">
        <f>1236+220</f>
        <v>1456</v>
      </c>
      <c r="J107" s="162">
        <f t="shared" si="13"/>
        <v>1456</v>
      </c>
    </row>
    <row r="108" spans="1:10" s="178" customFormat="1" ht="35.25" customHeight="1">
      <c r="A108" s="192" t="s">
        <v>889</v>
      </c>
      <c r="B108" s="193" t="s">
        <v>890</v>
      </c>
      <c r="C108" s="174"/>
      <c r="D108" s="174"/>
      <c r="E108" s="187"/>
      <c r="F108" s="174"/>
      <c r="G108" s="174">
        <v>275</v>
      </c>
      <c r="H108" s="174"/>
      <c r="I108" s="174"/>
      <c r="J108" s="162">
        <f t="shared" si="13"/>
        <v>275</v>
      </c>
    </row>
    <row r="109" spans="1:10" s="178" customFormat="1" ht="35.25" customHeight="1">
      <c r="A109" s="192" t="s">
        <v>891</v>
      </c>
      <c r="B109" s="193" t="s">
        <v>892</v>
      </c>
      <c r="C109" s="174"/>
      <c r="D109" s="174"/>
      <c r="E109" s="187"/>
      <c r="F109" s="174"/>
      <c r="G109" s="174">
        <v>11000</v>
      </c>
      <c r="H109" s="174"/>
      <c r="I109" s="174"/>
      <c r="J109" s="162">
        <f t="shared" si="13"/>
        <v>11000</v>
      </c>
    </row>
    <row r="110" spans="1:10" s="178" customFormat="1" ht="35.25" customHeight="1">
      <c r="A110" s="192" t="s">
        <v>893</v>
      </c>
      <c r="B110" s="193" t="s">
        <v>894</v>
      </c>
      <c r="C110" s="174"/>
      <c r="D110" s="174"/>
      <c r="E110" s="187"/>
      <c r="F110" s="174"/>
      <c r="G110" s="174"/>
      <c r="H110" s="174">
        <v>11613.852999999999</v>
      </c>
      <c r="I110" s="174"/>
      <c r="J110" s="162">
        <f t="shared" si="13"/>
        <v>11613.852999999999</v>
      </c>
    </row>
    <row r="111" spans="1:10" s="178" customFormat="1" ht="35.25" customHeight="1">
      <c r="A111" s="192" t="s">
        <v>895</v>
      </c>
      <c r="B111" s="193" t="s">
        <v>896</v>
      </c>
      <c r="C111" s="174"/>
      <c r="D111" s="174"/>
      <c r="E111" s="187"/>
      <c r="F111" s="174"/>
      <c r="G111" s="174"/>
      <c r="H111" s="174">
        <v>3599.3119999999999</v>
      </c>
      <c r="I111" s="174"/>
      <c r="J111" s="162">
        <f t="shared" si="13"/>
        <v>3599.3119999999999</v>
      </c>
    </row>
    <row r="112" spans="1:10" s="178" customFormat="1" ht="35.25" customHeight="1">
      <c r="A112" s="192" t="s">
        <v>897</v>
      </c>
      <c r="B112" s="193" t="s">
        <v>898</v>
      </c>
      <c r="C112" s="174"/>
      <c r="D112" s="174"/>
      <c r="E112" s="187"/>
      <c r="F112" s="174"/>
      <c r="G112" s="174"/>
      <c r="H112" s="174">
        <v>25136.93</v>
      </c>
      <c r="I112" s="174"/>
      <c r="J112" s="162">
        <f t="shared" si="13"/>
        <v>25136.93</v>
      </c>
    </row>
    <row r="113" spans="1:11" s="178" customFormat="1" ht="35.25" customHeight="1">
      <c r="A113" s="192" t="s">
        <v>1019</v>
      </c>
      <c r="B113" s="193" t="s">
        <v>1020</v>
      </c>
      <c r="C113" s="174"/>
      <c r="D113" s="174"/>
      <c r="E113" s="187"/>
      <c r="F113" s="174"/>
      <c r="G113" s="174"/>
      <c r="H113" s="174"/>
      <c r="I113" s="174">
        <v>8736.4619999999995</v>
      </c>
      <c r="J113" s="162">
        <f t="shared" si="13"/>
        <v>8736.4619999999995</v>
      </c>
    </row>
    <row r="114" spans="1:11" s="178" customFormat="1" ht="40.5" customHeight="1">
      <c r="A114" s="182" t="s">
        <v>899</v>
      </c>
      <c r="B114" s="183" t="s">
        <v>900</v>
      </c>
      <c r="C114" s="174"/>
      <c r="D114" s="174"/>
      <c r="E114" s="184">
        <f>E115+E116+E117+E118+E120+E121+E122+E123+E124+E125+E126+E127+E128+E129+E130+E131+E133+E134+E135+E136+E137+E138+E140+E141+E142+E143+E144+E145+E146+E147+E148+E150+E151+E139+E119+E132</f>
        <v>849137.826</v>
      </c>
      <c r="F114" s="184">
        <f>F115+F116+F117+F118+F120+F121+F122+F123+F124+F125+F126+F127+F128+F129+F130+F131+F133+F134+F135+F136+F137+F138+F140+F141+F142+F143+F144+F145+F146+F147+F148+F150+F151+F139+F119+F132</f>
        <v>0</v>
      </c>
      <c r="G114" s="184">
        <f>G115+G116+G117+G118+G120+G121+G122+G123+G124+G125+G126+G127+G128+G129+G130+G131+G133+G134+G135+G136+G137+G138+G140+G141+G142+G143+G144+G145+G146+G147+G148+G150+G151+G139+G119+G132</f>
        <v>80960.749500000005</v>
      </c>
      <c r="H114" s="184">
        <f>H115+H116+H117+H118+H120+H121+H122+H123+H124+H125+H126+H127+H128+H129+H130+H131+H133+H134+H135+H136+H137+H138+H140+H141+H142+H143+H144+H145+H146+H147+H148+H150+H151+H139+H119+H132</f>
        <v>27523.510000000002</v>
      </c>
      <c r="I114" s="184">
        <f t="shared" ref="I114:J114" si="17">I115+I116+I117+I118+I120+I121+I122+I123+I124+I125+I126+I127+I128+I129+I130+I131+I133+I134+I135+I136+I137+I138+I140+I141+I142+I143+I144+I145+I146+I147+I148+I150+I151+I139+I119+I132</f>
        <v>-83</v>
      </c>
      <c r="J114" s="184">
        <f t="shared" si="17"/>
        <v>957539.08550000004</v>
      </c>
    </row>
    <row r="115" spans="1:11" s="178" customFormat="1" ht="28.5">
      <c r="A115" s="172" t="s">
        <v>901</v>
      </c>
      <c r="B115" s="186" t="s">
        <v>902</v>
      </c>
      <c r="C115" s="174"/>
      <c r="D115" s="174"/>
      <c r="E115" s="187">
        <v>200</v>
      </c>
      <c r="F115" s="174"/>
      <c r="G115" s="174"/>
      <c r="H115" s="174"/>
      <c r="I115" s="174"/>
      <c r="J115" s="162">
        <f t="shared" si="13"/>
        <v>200</v>
      </c>
      <c r="K115" s="194"/>
    </row>
    <row r="116" spans="1:11" s="178" customFormat="1" ht="42.75">
      <c r="A116" s="195" t="s">
        <v>903</v>
      </c>
      <c r="B116" s="172" t="s">
        <v>904</v>
      </c>
      <c r="C116" s="174"/>
      <c r="D116" s="174"/>
      <c r="E116" s="187">
        <v>0</v>
      </c>
      <c r="F116" s="174"/>
      <c r="G116" s="174"/>
      <c r="H116" s="174"/>
      <c r="I116" s="174"/>
      <c r="J116" s="162">
        <f t="shared" si="13"/>
        <v>0</v>
      </c>
    </row>
    <row r="117" spans="1:11" s="178" customFormat="1" ht="42.75">
      <c r="A117" s="172" t="s">
        <v>905</v>
      </c>
      <c r="B117" s="186" t="s">
        <v>906</v>
      </c>
      <c r="C117" s="174"/>
      <c r="D117" s="174"/>
      <c r="E117" s="196">
        <v>2234.1260000000002</v>
      </c>
      <c r="F117" s="174"/>
      <c r="G117" s="174"/>
      <c r="H117" s="174">
        <f>-112.09</f>
        <v>-112.09</v>
      </c>
      <c r="I117" s="174"/>
      <c r="J117" s="162">
        <f t="shared" si="13"/>
        <v>2122.0360000000001</v>
      </c>
    </row>
    <row r="118" spans="1:11" s="178" customFormat="1" ht="42.75">
      <c r="A118" s="188" t="s">
        <v>907</v>
      </c>
      <c r="B118" s="186" t="s">
        <v>908</v>
      </c>
      <c r="C118" s="174"/>
      <c r="D118" s="174"/>
      <c r="E118" s="187">
        <v>559</v>
      </c>
      <c r="F118" s="174"/>
      <c r="G118" s="174"/>
      <c r="H118" s="174"/>
      <c r="I118" s="174"/>
      <c r="J118" s="162">
        <f t="shared" si="13"/>
        <v>559</v>
      </c>
    </row>
    <row r="119" spans="1:11" s="178" customFormat="1" ht="28.5">
      <c r="A119" s="197" t="s">
        <v>909</v>
      </c>
      <c r="B119" s="186" t="s">
        <v>910</v>
      </c>
      <c r="C119" s="174"/>
      <c r="D119" s="174"/>
      <c r="E119" s="187"/>
      <c r="F119" s="174"/>
      <c r="G119" s="174">
        <v>5250</v>
      </c>
      <c r="H119" s="174"/>
      <c r="I119" s="174"/>
      <c r="J119" s="162">
        <f t="shared" si="13"/>
        <v>5250</v>
      </c>
    </row>
    <row r="120" spans="1:11" s="178" customFormat="1" ht="28.5">
      <c r="A120" s="197" t="s">
        <v>911</v>
      </c>
      <c r="B120" s="186" t="s">
        <v>910</v>
      </c>
      <c r="C120" s="174"/>
      <c r="D120" s="174"/>
      <c r="E120" s="187">
        <v>7000</v>
      </c>
      <c r="F120" s="174"/>
      <c r="G120" s="174">
        <v>-5250</v>
      </c>
      <c r="H120" s="174"/>
      <c r="I120" s="174"/>
      <c r="J120" s="162">
        <f t="shared" si="13"/>
        <v>1750</v>
      </c>
    </row>
    <row r="121" spans="1:11" s="178" customFormat="1" ht="42.75">
      <c r="A121" s="188" t="s">
        <v>912</v>
      </c>
      <c r="B121" s="198" t="s">
        <v>913</v>
      </c>
      <c r="C121" s="174"/>
      <c r="D121" s="174"/>
      <c r="E121" s="187">
        <v>2495.4</v>
      </c>
      <c r="F121" s="174"/>
      <c r="G121" s="174"/>
      <c r="H121" s="174"/>
      <c r="I121" s="174"/>
      <c r="J121" s="162">
        <f t="shared" si="13"/>
        <v>2495.4</v>
      </c>
    </row>
    <row r="122" spans="1:11" ht="42.75">
      <c r="A122" s="197" t="s">
        <v>914</v>
      </c>
      <c r="B122" s="199" t="s">
        <v>915</v>
      </c>
      <c r="C122" s="162"/>
      <c r="D122" s="162"/>
      <c r="E122" s="187">
        <v>797.5</v>
      </c>
      <c r="F122" s="162"/>
      <c r="G122" s="162"/>
      <c r="H122" s="162"/>
      <c r="I122" s="162"/>
      <c r="J122" s="162">
        <f t="shared" si="13"/>
        <v>797.5</v>
      </c>
    </row>
    <row r="123" spans="1:11" ht="28.5">
      <c r="A123" s="197" t="s">
        <v>916</v>
      </c>
      <c r="B123" s="199" t="s">
        <v>917</v>
      </c>
      <c r="C123" s="162"/>
      <c r="D123" s="162"/>
      <c r="E123" s="187">
        <v>1077.2</v>
      </c>
      <c r="F123" s="162"/>
      <c r="G123" s="162"/>
      <c r="H123" s="162">
        <v>59.603000000000002</v>
      </c>
      <c r="I123" s="162"/>
      <c r="J123" s="162">
        <f t="shared" si="13"/>
        <v>1136.8030000000001</v>
      </c>
    </row>
    <row r="124" spans="1:11" ht="42.75">
      <c r="A124" s="197" t="s">
        <v>918</v>
      </c>
      <c r="B124" s="199" t="s">
        <v>919</v>
      </c>
      <c r="C124" s="162"/>
      <c r="D124" s="162"/>
      <c r="E124" s="187">
        <v>951.7</v>
      </c>
      <c r="F124" s="162"/>
      <c r="G124" s="162"/>
      <c r="H124" s="162">
        <v>41.3</v>
      </c>
      <c r="I124" s="162"/>
      <c r="J124" s="162">
        <f t="shared" si="13"/>
        <v>993</v>
      </c>
    </row>
    <row r="125" spans="1:11" ht="51" customHeight="1">
      <c r="A125" s="197" t="s">
        <v>920</v>
      </c>
      <c r="B125" s="200" t="s">
        <v>921</v>
      </c>
      <c r="C125" s="201"/>
      <c r="D125" s="201"/>
      <c r="E125" s="187">
        <v>2213.6999999999998</v>
      </c>
      <c r="F125" s="162"/>
      <c r="G125" s="162"/>
      <c r="H125" s="162">
        <v>96.18</v>
      </c>
      <c r="I125" s="162"/>
      <c r="J125" s="162">
        <f t="shared" si="13"/>
        <v>2309.8799999999997</v>
      </c>
    </row>
    <row r="126" spans="1:11" ht="14.25">
      <c r="A126" s="197" t="s">
        <v>911</v>
      </c>
      <c r="B126" s="199" t="s">
        <v>922</v>
      </c>
      <c r="C126" s="162"/>
      <c r="D126" s="162"/>
      <c r="E126" s="187">
        <v>353893</v>
      </c>
      <c r="F126" s="162"/>
      <c r="G126" s="162">
        <f>65663.3465+424.5</f>
        <v>66087.8465</v>
      </c>
      <c r="H126" s="162"/>
      <c r="I126" s="162"/>
      <c r="J126" s="162">
        <f t="shared" si="13"/>
        <v>419980.84649999999</v>
      </c>
    </row>
    <row r="127" spans="1:11" ht="42.75">
      <c r="A127" s="197" t="s">
        <v>923</v>
      </c>
      <c r="B127" s="202" t="s">
        <v>924</v>
      </c>
      <c r="C127" s="201"/>
      <c r="D127" s="201"/>
      <c r="E127" s="187">
        <v>105181</v>
      </c>
      <c r="F127" s="162"/>
      <c r="G127" s="162">
        <v>12561.441000000001</v>
      </c>
      <c r="H127" s="162"/>
      <c r="I127" s="162">
        <v>-83</v>
      </c>
      <c r="J127" s="162">
        <f t="shared" si="13"/>
        <v>117659.44100000001</v>
      </c>
    </row>
    <row r="128" spans="1:11" ht="28.5">
      <c r="A128" s="197" t="s">
        <v>925</v>
      </c>
      <c r="B128" s="199" t="s">
        <v>926</v>
      </c>
      <c r="C128" s="162"/>
      <c r="D128" s="162"/>
      <c r="E128" s="187">
        <v>114014</v>
      </c>
      <c r="F128" s="162"/>
      <c r="G128" s="162">
        <v>2311.962</v>
      </c>
      <c r="H128" s="162"/>
      <c r="I128" s="162"/>
      <c r="J128" s="162">
        <f t="shared" si="13"/>
        <v>116325.962</v>
      </c>
    </row>
    <row r="129" spans="1:10" ht="42.75">
      <c r="A129" s="197" t="s">
        <v>927</v>
      </c>
      <c r="B129" s="199" t="s">
        <v>928</v>
      </c>
      <c r="C129" s="162"/>
      <c r="D129" s="162"/>
      <c r="E129" s="187">
        <v>2210</v>
      </c>
      <c r="F129" s="162"/>
      <c r="G129" s="162"/>
      <c r="H129" s="162"/>
      <c r="I129" s="162"/>
      <c r="J129" s="162">
        <f t="shared" si="13"/>
        <v>2210</v>
      </c>
    </row>
    <row r="130" spans="1:10" ht="28.5">
      <c r="A130" s="197" t="s">
        <v>929</v>
      </c>
      <c r="B130" s="199" t="s">
        <v>930</v>
      </c>
      <c r="C130" s="162"/>
      <c r="D130" s="162"/>
      <c r="E130" s="187">
        <v>3454</v>
      </c>
      <c r="F130" s="162"/>
      <c r="G130" s="162"/>
      <c r="H130" s="162"/>
      <c r="I130" s="162"/>
      <c r="J130" s="162">
        <f t="shared" si="13"/>
        <v>3454</v>
      </c>
    </row>
    <row r="131" spans="1:10" ht="42.75">
      <c r="A131" s="197" t="s">
        <v>931</v>
      </c>
      <c r="B131" s="200" t="s">
        <v>932</v>
      </c>
      <c r="C131" s="201"/>
      <c r="D131" s="201"/>
      <c r="E131" s="187">
        <v>3461.9</v>
      </c>
      <c r="F131" s="162"/>
      <c r="G131" s="162"/>
      <c r="H131" s="162">
        <v>148.071</v>
      </c>
      <c r="I131" s="162"/>
      <c r="J131" s="162">
        <f t="shared" si="13"/>
        <v>3609.971</v>
      </c>
    </row>
    <row r="132" spans="1:10" ht="28.5">
      <c r="A132" s="197" t="s">
        <v>933</v>
      </c>
      <c r="B132" s="202" t="s">
        <v>934</v>
      </c>
      <c r="C132" s="201"/>
      <c r="D132" s="201"/>
      <c r="E132" s="187"/>
      <c r="F132" s="162"/>
      <c r="G132" s="162"/>
      <c r="H132" s="162">
        <v>40463.146000000001</v>
      </c>
      <c r="I132" s="162"/>
      <c r="J132" s="162">
        <f t="shared" si="13"/>
        <v>40463.146000000001</v>
      </c>
    </row>
    <row r="133" spans="1:10" ht="28.5">
      <c r="A133" s="203" t="s">
        <v>935</v>
      </c>
      <c r="B133" s="202" t="s">
        <v>936</v>
      </c>
      <c r="C133" s="162"/>
      <c r="D133" s="162"/>
      <c r="E133" s="187">
        <v>5800</v>
      </c>
      <c r="F133" s="162"/>
      <c r="G133" s="162"/>
      <c r="H133" s="162">
        <v>200</v>
      </c>
      <c r="I133" s="162"/>
      <c r="J133" s="162">
        <f t="shared" si="13"/>
        <v>6000</v>
      </c>
    </row>
    <row r="134" spans="1:10" ht="28.5">
      <c r="A134" s="203" t="s">
        <v>937</v>
      </c>
      <c r="B134" s="202" t="s">
        <v>938</v>
      </c>
      <c r="C134" s="162"/>
      <c r="D134" s="162"/>
      <c r="E134" s="187">
        <v>554</v>
      </c>
      <c r="F134" s="162"/>
      <c r="G134" s="162"/>
      <c r="H134" s="162"/>
      <c r="I134" s="162"/>
      <c r="J134" s="162">
        <f t="shared" si="13"/>
        <v>554</v>
      </c>
    </row>
    <row r="135" spans="1:10" ht="28.5">
      <c r="A135" s="203" t="s">
        <v>939</v>
      </c>
      <c r="B135" s="202" t="s">
        <v>940</v>
      </c>
      <c r="C135" s="162"/>
      <c r="D135" s="162"/>
      <c r="E135" s="187">
        <v>263</v>
      </c>
      <c r="F135" s="162"/>
      <c r="G135" s="162"/>
      <c r="H135" s="162"/>
      <c r="I135" s="162"/>
      <c r="J135" s="162">
        <f t="shared" si="13"/>
        <v>263</v>
      </c>
    </row>
    <row r="136" spans="1:10" ht="42.75">
      <c r="A136" s="203" t="s">
        <v>941</v>
      </c>
      <c r="B136" s="202" t="s">
        <v>942</v>
      </c>
      <c r="C136" s="162"/>
      <c r="D136" s="162"/>
      <c r="E136" s="187">
        <v>397</v>
      </c>
      <c r="F136" s="162"/>
      <c r="G136" s="162"/>
      <c r="H136" s="162"/>
      <c r="I136" s="162"/>
      <c r="J136" s="162">
        <f t="shared" si="13"/>
        <v>397</v>
      </c>
    </row>
    <row r="137" spans="1:10" ht="38.25" customHeight="1">
      <c r="A137" s="203" t="s">
        <v>943</v>
      </c>
      <c r="B137" s="202" t="s">
        <v>944</v>
      </c>
      <c r="C137" s="162"/>
      <c r="D137" s="162"/>
      <c r="E137" s="187">
        <v>716</v>
      </c>
      <c r="F137" s="162"/>
      <c r="G137" s="162"/>
      <c r="H137" s="162"/>
      <c r="I137" s="162"/>
      <c r="J137" s="162">
        <f t="shared" si="13"/>
        <v>716</v>
      </c>
    </row>
    <row r="138" spans="1:10" ht="28.5">
      <c r="A138" s="203" t="s">
        <v>945</v>
      </c>
      <c r="B138" s="202" t="s">
        <v>946</v>
      </c>
      <c r="C138" s="162"/>
      <c r="D138" s="162"/>
      <c r="E138" s="187">
        <v>31822</v>
      </c>
      <c r="F138" s="162"/>
      <c r="G138" s="162">
        <v>-0.5</v>
      </c>
      <c r="H138" s="162"/>
      <c r="I138" s="162"/>
      <c r="J138" s="162">
        <f t="shared" si="13"/>
        <v>31821.5</v>
      </c>
    </row>
    <row r="139" spans="1:10" ht="28.5">
      <c r="A139" s="203" t="s">
        <v>947</v>
      </c>
      <c r="B139" s="202" t="s">
        <v>948</v>
      </c>
      <c r="C139" s="162"/>
      <c r="D139" s="162"/>
      <c r="E139" s="187">
        <v>2937.6</v>
      </c>
      <c r="F139" s="162"/>
      <c r="G139" s="162"/>
      <c r="H139" s="162"/>
      <c r="I139" s="162"/>
      <c r="J139" s="162">
        <f t="shared" si="13"/>
        <v>2937.6</v>
      </c>
    </row>
    <row r="140" spans="1:10" ht="28.5" hidden="1">
      <c r="A140" s="203" t="s">
        <v>949</v>
      </c>
      <c r="B140" s="202" t="s">
        <v>950</v>
      </c>
      <c r="C140" s="162"/>
      <c r="D140" s="162"/>
      <c r="E140" s="187"/>
      <c r="F140" s="162"/>
      <c r="G140" s="162"/>
      <c r="H140" s="162"/>
      <c r="I140" s="162"/>
      <c r="J140" s="162">
        <f t="shared" si="13"/>
        <v>0</v>
      </c>
    </row>
    <row r="141" spans="1:10" ht="28.5" hidden="1">
      <c r="A141" s="203" t="s">
        <v>947</v>
      </c>
      <c r="B141" s="202" t="s">
        <v>951</v>
      </c>
      <c r="C141" s="162"/>
      <c r="D141" s="162"/>
      <c r="E141" s="187"/>
      <c r="F141" s="162"/>
      <c r="G141" s="162"/>
      <c r="H141" s="162"/>
      <c r="I141" s="162"/>
      <c r="J141" s="162">
        <f t="shared" si="13"/>
        <v>0</v>
      </c>
    </row>
    <row r="142" spans="1:10" ht="28.5">
      <c r="A142" s="197" t="s">
        <v>952</v>
      </c>
      <c r="B142" s="199" t="s">
        <v>953</v>
      </c>
      <c r="C142" s="162"/>
      <c r="D142" s="162"/>
      <c r="E142" s="187">
        <v>51.3</v>
      </c>
      <c r="F142" s="162"/>
      <c r="G142" s="162"/>
      <c r="H142" s="162"/>
      <c r="I142" s="162"/>
      <c r="J142" s="162">
        <f t="shared" si="13"/>
        <v>51.3</v>
      </c>
    </row>
    <row r="143" spans="1:10" ht="42.75">
      <c r="A143" s="203" t="s">
        <v>954</v>
      </c>
      <c r="B143" s="204" t="s">
        <v>955</v>
      </c>
      <c r="C143" s="162"/>
      <c r="D143" s="162"/>
      <c r="E143" s="187">
        <v>1066</v>
      </c>
      <c r="F143" s="162"/>
      <c r="G143" s="162"/>
      <c r="H143" s="162">
        <v>48</v>
      </c>
      <c r="I143" s="162"/>
      <c r="J143" s="162">
        <f t="shared" si="13"/>
        <v>1114</v>
      </c>
    </row>
    <row r="144" spans="1:10" ht="42.75">
      <c r="A144" s="203" t="s">
        <v>956</v>
      </c>
      <c r="B144" s="204" t="s">
        <v>957</v>
      </c>
      <c r="C144" s="162"/>
      <c r="D144" s="162"/>
      <c r="E144" s="187">
        <v>3113.8</v>
      </c>
      <c r="F144" s="162"/>
      <c r="G144" s="162"/>
      <c r="H144" s="162">
        <v>168.4</v>
      </c>
      <c r="I144" s="162"/>
      <c r="J144" s="162">
        <f t="shared" si="13"/>
        <v>3282.2000000000003</v>
      </c>
    </row>
    <row r="145" spans="1:10" ht="42.75">
      <c r="A145" s="197" t="s">
        <v>958</v>
      </c>
      <c r="B145" s="205" t="s">
        <v>959</v>
      </c>
      <c r="C145" s="162"/>
      <c r="D145" s="162"/>
      <c r="E145" s="187">
        <v>11.9</v>
      </c>
      <c r="F145" s="162"/>
      <c r="G145" s="162"/>
      <c r="H145" s="162"/>
      <c r="I145" s="162"/>
      <c r="J145" s="162">
        <f t="shared" si="13"/>
        <v>11.9</v>
      </c>
    </row>
    <row r="146" spans="1:10" ht="42.75">
      <c r="A146" s="197" t="s">
        <v>960</v>
      </c>
      <c r="B146" s="199" t="s">
        <v>961</v>
      </c>
      <c r="C146" s="201"/>
      <c r="D146" s="201"/>
      <c r="E146" s="187">
        <v>137191</v>
      </c>
      <c r="F146" s="162"/>
      <c r="G146" s="162"/>
      <c r="H146" s="162"/>
      <c r="I146" s="162"/>
      <c r="J146" s="162">
        <f t="shared" si="13"/>
        <v>137191</v>
      </c>
    </row>
    <row r="147" spans="1:10" ht="28.5">
      <c r="A147" s="197" t="s">
        <v>962</v>
      </c>
      <c r="B147" s="199" t="s">
        <v>963</v>
      </c>
      <c r="C147" s="162"/>
      <c r="D147" s="162"/>
      <c r="E147" s="187">
        <v>788</v>
      </c>
      <c r="F147" s="162"/>
      <c r="G147" s="162"/>
      <c r="H147" s="162">
        <v>33.9</v>
      </c>
      <c r="I147" s="162"/>
      <c r="J147" s="162">
        <f t="shared" si="13"/>
        <v>821.9</v>
      </c>
    </row>
    <row r="148" spans="1:10" ht="28.5">
      <c r="A148" s="206" t="s">
        <v>964</v>
      </c>
      <c r="B148" s="202" t="s">
        <v>965</v>
      </c>
      <c r="C148" s="162"/>
      <c r="D148" s="162"/>
      <c r="E148" s="187">
        <v>26506.7</v>
      </c>
      <c r="F148" s="162"/>
      <c r="G148" s="162"/>
      <c r="H148" s="162">
        <f>-13623</f>
        <v>-13623</v>
      </c>
      <c r="I148" s="162"/>
      <c r="J148" s="162">
        <f t="shared" si="13"/>
        <v>12883.7</v>
      </c>
    </row>
    <row r="149" spans="1:10" ht="28.5" hidden="1">
      <c r="A149" s="206" t="s">
        <v>966</v>
      </c>
      <c r="B149" s="202" t="s">
        <v>967</v>
      </c>
      <c r="C149" s="162"/>
      <c r="D149" s="162"/>
      <c r="E149" s="187"/>
      <c r="F149" s="162"/>
      <c r="G149" s="162"/>
      <c r="H149" s="162"/>
      <c r="I149" s="162"/>
      <c r="J149" s="162">
        <f t="shared" si="13"/>
        <v>0</v>
      </c>
    </row>
    <row r="150" spans="1:10" ht="42.75">
      <c r="A150" s="206" t="s">
        <v>968</v>
      </c>
      <c r="B150" s="200" t="s">
        <v>969</v>
      </c>
      <c r="C150" s="162"/>
      <c r="D150" s="162"/>
      <c r="E150" s="187">
        <v>27999</v>
      </c>
      <c r="F150" s="162"/>
      <c r="G150" s="162"/>
      <c r="H150" s="162"/>
      <c r="I150" s="162"/>
      <c r="J150" s="162">
        <f t="shared" si="13"/>
        <v>27999</v>
      </c>
    </row>
    <row r="151" spans="1:10" ht="57">
      <c r="A151" s="206" t="s">
        <v>970</v>
      </c>
      <c r="B151" s="202" t="s">
        <v>971</v>
      </c>
      <c r="C151" s="162"/>
      <c r="D151" s="162"/>
      <c r="E151" s="196">
        <v>10178</v>
      </c>
      <c r="F151" s="162"/>
      <c r="G151" s="162"/>
      <c r="H151" s="162"/>
      <c r="I151" s="162"/>
      <c r="J151" s="162">
        <f t="shared" si="13"/>
        <v>10178</v>
      </c>
    </row>
    <row r="152" spans="1:10" ht="42.75" hidden="1">
      <c r="A152" s="206" t="s">
        <v>972</v>
      </c>
      <c r="B152" s="207" t="s">
        <v>973</v>
      </c>
      <c r="C152" s="162"/>
      <c r="D152" s="162"/>
      <c r="E152" s="208"/>
      <c r="F152" s="162"/>
      <c r="G152" s="162"/>
      <c r="H152" s="162"/>
      <c r="I152" s="162"/>
      <c r="J152" s="162">
        <f t="shared" si="13"/>
        <v>0</v>
      </c>
    </row>
    <row r="153" spans="1:10" ht="42.75" hidden="1">
      <c r="A153" s="206" t="s">
        <v>974</v>
      </c>
      <c r="B153" s="207" t="s">
        <v>973</v>
      </c>
      <c r="C153" s="162"/>
      <c r="D153" s="162"/>
      <c r="E153" s="208"/>
      <c r="F153" s="162"/>
      <c r="G153" s="162"/>
      <c r="H153" s="162"/>
      <c r="I153" s="162"/>
      <c r="J153" s="162">
        <f t="shared" si="13"/>
        <v>0</v>
      </c>
    </row>
    <row r="154" spans="1:10" ht="42.75" hidden="1">
      <c r="A154" s="206" t="s">
        <v>975</v>
      </c>
      <c r="B154" s="207" t="s">
        <v>973</v>
      </c>
      <c r="C154" s="162"/>
      <c r="D154" s="162"/>
      <c r="E154" s="208"/>
      <c r="F154" s="162"/>
      <c r="G154" s="162"/>
      <c r="H154" s="162"/>
      <c r="I154" s="162"/>
      <c r="J154" s="162">
        <f t="shared" si="13"/>
        <v>0</v>
      </c>
    </row>
    <row r="155" spans="1:10" ht="42.75" hidden="1">
      <c r="A155" s="206" t="s">
        <v>976</v>
      </c>
      <c r="B155" s="207" t="s">
        <v>973</v>
      </c>
      <c r="C155" s="162"/>
      <c r="D155" s="162"/>
      <c r="E155" s="208"/>
      <c r="F155" s="162"/>
      <c r="G155" s="162"/>
      <c r="H155" s="162"/>
      <c r="I155" s="162"/>
      <c r="J155" s="162">
        <f t="shared" ref="J155:J166" si="18">E155+F155+G155+H155+I155</f>
        <v>0</v>
      </c>
    </row>
    <row r="156" spans="1:10" ht="42.75" hidden="1">
      <c r="A156" s="206" t="s">
        <v>977</v>
      </c>
      <c r="B156" s="207" t="s">
        <v>973</v>
      </c>
      <c r="C156" s="162"/>
      <c r="D156" s="162"/>
      <c r="E156" s="208"/>
      <c r="F156" s="162"/>
      <c r="G156" s="162"/>
      <c r="H156" s="162"/>
      <c r="I156" s="162"/>
      <c r="J156" s="162">
        <f t="shared" si="18"/>
        <v>0</v>
      </c>
    </row>
    <row r="157" spans="1:10" ht="57" hidden="1">
      <c r="A157" s="206" t="s">
        <v>978</v>
      </c>
      <c r="B157" s="207" t="s">
        <v>979</v>
      </c>
      <c r="C157" s="162"/>
      <c r="D157" s="162"/>
      <c r="E157" s="208"/>
      <c r="F157" s="162"/>
      <c r="G157" s="162"/>
      <c r="H157" s="162"/>
      <c r="I157" s="162"/>
      <c r="J157" s="162">
        <f t="shared" si="18"/>
        <v>0</v>
      </c>
    </row>
    <row r="158" spans="1:10" s="160" customFormat="1" ht="15">
      <c r="A158" s="190" t="s">
        <v>980</v>
      </c>
      <c r="B158" s="191" t="s">
        <v>722</v>
      </c>
      <c r="C158" s="159"/>
      <c r="D158" s="159"/>
      <c r="E158" s="209">
        <f>E161+E160+E159</f>
        <v>0</v>
      </c>
      <c r="F158" s="209">
        <f>F161+F160+F159</f>
        <v>226.9</v>
      </c>
      <c r="G158" s="209">
        <f>G161+G160+G159</f>
        <v>0</v>
      </c>
      <c r="H158" s="209">
        <f>H161+H160+H159</f>
        <v>6309.741</v>
      </c>
      <c r="I158" s="209">
        <f t="shared" ref="I158:J158" si="19">I161+I160+I159</f>
        <v>2900</v>
      </c>
      <c r="J158" s="209">
        <f t="shared" si="19"/>
        <v>9436.6409999999996</v>
      </c>
    </row>
    <row r="159" spans="1:10" ht="28.5">
      <c r="A159" s="192" t="s">
        <v>981</v>
      </c>
      <c r="B159" s="193" t="s">
        <v>982</v>
      </c>
      <c r="C159" s="162"/>
      <c r="D159" s="162"/>
      <c r="E159" s="208"/>
      <c r="F159" s="208"/>
      <c r="G159" s="208"/>
      <c r="H159" s="208">
        <v>309.74099999999999</v>
      </c>
      <c r="I159" s="208"/>
      <c r="J159" s="162">
        <f t="shared" si="18"/>
        <v>309.74099999999999</v>
      </c>
    </row>
    <row r="160" spans="1:10" ht="57">
      <c r="A160" s="192" t="s">
        <v>983</v>
      </c>
      <c r="B160" s="193" t="s">
        <v>984</v>
      </c>
      <c r="C160" s="162"/>
      <c r="D160" s="162"/>
      <c r="E160" s="208"/>
      <c r="F160" s="208"/>
      <c r="G160" s="208"/>
      <c r="H160" s="208">
        <v>6000</v>
      </c>
      <c r="I160" s="208">
        <v>2900</v>
      </c>
      <c r="J160" s="162">
        <f t="shared" si="18"/>
        <v>8900</v>
      </c>
    </row>
    <row r="161" spans="1:14" ht="28.5">
      <c r="A161" s="206" t="s">
        <v>985</v>
      </c>
      <c r="B161" s="207" t="s">
        <v>986</v>
      </c>
      <c r="C161" s="162"/>
      <c r="D161" s="162"/>
      <c r="E161" s="208"/>
      <c r="F161" s="162">
        <v>226.9</v>
      </c>
      <c r="G161" s="162"/>
      <c r="H161" s="162"/>
      <c r="I161" s="162"/>
      <c r="J161" s="162">
        <f t="shared" si="18"/>
        <v>226.9</v>
      </c>
    </row>
    <row r="162" spans="1:14" ht="15">
      <c r="A162" s="210" t="s">
        <v>987</v>
      </c>
      <c r="B162" s="211" t="s">
        <v>988</v>
      </c>
      <c r="C162" s="162"/>
      <c r="D162" s="162"/>
      <c r="E162" s="209">
        <f>E163+E164+E166+E165</f>
        <v>0</v>
      </c>
      <c r="F162" s="209">
        <f t="shared" ref="F162:J162" si="20">F163+F164+F166+F165</f>
        <v>0</v>
      </c>
      <c r="G162" s="209">
        <f t="shared" si="20"/>
        <v>86.335999999999999</v>
      </c>
      <c r="H162" s="209">
        <f t="shared" si="20"/>
        <v>10</v>
      </c>
      <c r="I162" s="209">
        <f t="shared" si="20"/>
        <v>181.8</v>
      </c>
      <c r="J162" s="209">
        <f t="shared" si="20"/>
        <v>278.13600000000002</v>
      </c>
    </row>
    <row r="163" spans="1:14" ht="28.5">
      <c r="A163" s="206" t="s">
        <v>989</v>
      </c>
      <c r="B163" s="212" t="s">
        <v>990</v>
      </c>
      <c r="C163" s="162"/>
      <c r="D163" s="162"/>
      <c r="E163" s="208"/>
      <c r="F163" s="162"/>
      <c r="G163" s="162"/>
      <c r="H163" s="162"/>
      <c r="I163" s="162"/>
      <c r="J163" s="162">
        <f t="shared" si="18"/>
        <v>0</v>
      </c>
    </row>
    <row r="164" spans="1:14" ht="48" customHeight="1">
      <c r="A164" s="206" t="s">
        <v>991</v>
      </c>
      <c r="B164" s="213" t="s">
        <v>992</v>
      </c>
      <c r="C164" s="162"/>
      <c r="D164" s="162"/>
      <c r="E164" s="208"/>
      <c r="F164" s="162"/>
      <c r="G164" s="162">
        <v>25</v>
      </c>
      <c r="H164" s="162"/>
      <c r="I164" s="162"/>
      <c r="J164" s="162">
        <f t="shared" si="18"/>
        <v>25</v>
      </c>
    </row>
    <row r="165" spans="1:14" ht="48" customHeight="1">
      <c r="A165" s="206" t="s">
        <v>993</v>
      </c>
      <c r="B165" s="213" t="s">
        <v>994</v>
      </c>
      <c r="C165" s="162"/>
      <c r="D165" s="162"/>
      <c r="E165" s="208"/>
      <c r="F165" s="162"/>
      <c r="G165" s="162"/>
      <c r="H165" s="162">
        <v>10</v>
      </c>
      <c r="I165" s="162">
        <v>181.8</v>
      </c>
      <c r="J165" s="162">
        <f t="shared" si="18"/>
        <v>191.8</v>
      </c>
    </row>
    <row r="166" spans="1:14" ht="49.5" customHeight="1">
      <c r="A166" s="206" t="s">
        <v>995</v>
      </c>
      <c r="B166" s="213" t="s">
        <v>996</v>
      </c>
      <c r="C166" s="162"/>
      <c r="D166" s="162"/>
      <c r="E166" s="208"/>
      <c r="F166" s="162"/>
      <c r="G166" s="162">
        <f>31.336+30</f>
        <v>61.335999999999999</v>
      </c>
      <c r="H166" s="162"/>
      <c r="I166" s="162"/>
      <c r="J166" s="162">
        <f t="shared" si="18"/>
        <v>61.335999999999999</v>
      </c>
    </row>
    <row r="167" spans="1:14" s="160" customFormat="1" ht="15">
      <c r="A167" s="158"/>
      <c r="B167" s="158" t="s">
        <v>997</v>
      </c>
      <c r="C167" s="159"/>
      <c r="D167" s="159"/>
      <c r="E167" s="214">
        <f>E19+E91</f>
        <v>1676810.0061399997</v>
      </c>
      <c r="F167" s="214">
        <f>F19+F91</f>
        <v>3702.9</v>
      </c>
      <c r="G167" s="214">
        <f>G19+G91</f>
        <v>112411.47796999999</v>
      </c>
      <c r="H167" s="214">
        <f>H19+H91</f>
        <v>226992.71060000002</v>
      </c>
      <c r="I167" s="214">
        <f t="shared" ref="I167:J167" si="21">I19+I91</f>
        <v>31602.962</v>
      </c>
      <c r="J167" s="214">
        <f t="shared" si="21"/>
        <v>2051520.0567100001</v>
      </c>
    </row>
    <row r="168" spans="1:14" ht="15">
      <c r="A168" s="153"/>
      <c r="B168" s="153"/>
      <c r="C168" s="153"/>
      <c r="D168" s="153"/>
      <c r="E168" s="153"/>
      <c r="N168" s="299"/>
    </row>
    <row r="169" spans="1:14" ht="15">
      <c r="A169" s="153"/>
      <c r="B169" s="153"/>
      <c r="C169" s="153"/>
      <c r="D169" s="153"/>
      <c r="E169" s="153"/>
    </row>
    <row r="170" spans="1:14" ht="15">
      <c r="A170" s="323"/>
      <c r="B170" s="323"/>
      <c r="C170" s="153"/>
      <c r="D170" s="153"/>
      <c r="E170" s="153"/>
    </row>
    <row r="171" spans="1:14" s="149" customFormat="1" ht="14.25">
      <c r="A171" s="147" t="s">
        <v>724</v>
      </c>
      <c r="B171" s="147"/>
      <c r="C171" s="148"/>
      <c r="D171" s="148"/>
      <c r="E171" s="148"/>
      <c r="F171" s="148"/>
      <c r="G171" s="148"/>
      <c r="H171" s="148"/>
      <c r="I171" s="148"/>
      <c r="J171" s="148"/>
      <c r="K171" s="148"/>
      <c r="L171" s="148"/>
      <c r="M171" s="148"/>
    </row>
    <row r="172" spans="1:14" ht="15">
      <c r="A172" s="153"/>
      <c r="B172" s="153"/>
      <c r="C172" s="153"/>
      <c r="D172" s="153"/>
      <c r="E172" s="153"/>
    </row>
    <row r="173" spans="1:14" ht="15">
      <c r="A173" s="153"/>
      <c r="B173" s="153"/>
      <c r="C173" s="153"/>
      <c r="D173" s="153"/>
      <c r="E173" s="153"/>
    </row>
    <row r="174" spans="1:14" ht="15">
      <c r="A174" s="153"/>
      <c r="B174" s="153"/>
      <c r="C174" s="153"/>
      <c r="D174" s="153"/>
      <c r="E174" s="153"/>
    </row>
  </sheetData>
  <mergeCells count="20">
    <mergeCell ref="H14:H17"/>
    <mergeCell ref="J14:J17"/>
    <mergeCell ref="A170:B170"/>
    <mergeCell ref="I14:I17"/>
    <mergeCell ref="B7:J7"/>
    <mergeCell ref="B8:J8"/>
    <mergeCell ref="B9:J9"/>
    <mergeCell ref="B10:J10"/>
    <mergeCell ref="A12:E12"/>
    <mergeCell ref="A14:A17"/>
    <mergeCell ref="B14:B17"/>
    <mergeCell ref="C14:E17"/>
    <mergeCell ref="F14:F17"/>
    <mergeCell ref="G14:G17"/>
    <mergeCell ref="B6:J6"/>
    <mergeCell ref="B1:J1"/>
    <mergeCell ref="B2:J2"/>
    <mergeCell ref="B3:J3"/>
    <mergeCell ref="B4:J4"/>
    <mergeCell ref="B5:J5"/>
  </mergeCells>
  <pageMargins left="0.74803149606299213" right="0.74803149606299213" top="0.98425196850393704" bottom="0.98425196850393704" header="0.51181102362204722" footer="0.51181102362204722"/>
  <pageSetup paperSize="9" scale="50" fitToHeight="3"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P882"/>
  <sheetViews>
    <sheetView view="pageBreakPreview" zoomScaleSheetLayoutView="100" workbookViewId="0">
      <pane xSplit="7" ySplit="9" topLeftCell="H10" activePane="bottomRight" state="frozen"/>
      <selection activeCell="M25" sqref="M25"/>
      <selection pane="topRight" activeCell="M25" sqref="M25"/>
      <selection pane="bottomLeft" activeCell="M25" sqref="M25"/>
      <selection pane="bottomRight" activeCell="M860" sqref="M860"/>
    </sheetView>
  </sheetViews>
  <sheetFormatPr defaultRowHeight="12.75"/>
  <cols>
    <col min="1" max="1" width="54.5703125" style="222" customWidth="1"/>
    <col min="2" max="2" width="5.140625" style="222" customWidth="1"/>
    <col min="3" max="3" width="5" style="222" customWidth="1"/>
    <col min="4" max="4" width="3.7109375" style="222" customWidth="1"/>
    <col min="5" max="5" width="16.28515625" style="222" customWidth="1"/>
    <col min="6" max="6" width="4.7109375" style="222" customWidth="1"/>
    <col min="7" max="7" width="24" style="222" hidden="1" customWidth="1"/>
    <col min="8" max="9" width="13.140625" style="222" hidden="1" customWidth="1"/>
    <col min="10" max="10" width="15.28515625" style="222" hidden="1" customWidth="1"/>
    <col min="11" max="11" width="15.140625" style="222" hidden="1" customWidth="1"/>
    <col min="12" max="12" width="14.85546875" style="222" bestFit="1" customWidth="1"/>
    <col min="13" max="13" width="17.5703125" style="1" bestFit="1" customWidth="1"/>
    <col min="14" max="14" width="9.140625" style="1"/>
    <col min="15" max="15" width="13.28515625" style="1" bestFit="1" customWidth="1"/>
    <col min="16" max="16384" width="9.140625" style="1"/>
  </cols>
  <sheetData>
    <row r="1" spans="1:12">
      <c r="E1" s="334" t="s">
        <v>0</v>
      </c>
      <c r="F1" s="334"/>
      <c r="G1" s="334"/>
      <c r="H1" s="334"/>
      <c r="I1" s="334"/>
      <c r="J1" s="334"/>
      <c r="K1" s="334"/>
      <c r="L1" s="334"/>
    </row>
    <row r="2" spans="1:12">
      <c r="E2" s="334" t="s">
        <v>1</v>
      </c>
      <c r="F2" s="334"/>
      <c r="G2" s="334"/>
      <c r="H2" s="334"/>
      <c r="I2" s="334"/>
      <c r="J2" s="334"/>
      <c r="K2" s="334"/>
      <c r="L2" s="334"/>
    </row>
    <row r="3" spans="1:12">
      <c r="E3" s="334" t="s">
        <v>2</v>
      </c>
      <c r="F3" s="334"/>
      <c r="G3" s="334"/>
      <c r="H3" s="334"/>
      <c r="I3" s="334"/>
      <c r="J3" s="334"/>
      <c r="K3" s="334"/>
      <c r="L3" s="334"/>
    </row>
    <row r="4" spans="1:12">
      <c r="E4" s="335" t="s">
        <v>3</v>
      </c>
      <c r="F4" s="335"/>
      <c r="G4" s="335"/>
      <c r="H4" s="335"/>
      <c r="I4" s="335"/>
      <c r="J4" s="335"/>
      <c r="K4" s="335"/>
      <c r="L4" s="335"/>
    </row>
    <row r="5" spans="1:12">
      <c r="E5" s="335" t="s">
        <v>1026</v>
      </c>
      <c r="F5" s="335"/>
      <c r="G5" s="335"/>
      <c r="H5" s="335"/>
      <c r="I5" s="335"/>
      <c r="J5" s="335"/>
      <c r="K5" s="335"/>
      <c r="L5" s="335"/>
    </row>
    <row r="6" spans="1:12">
      <c r="A6" s="223"/>
      <c r="B6" s="223"/>
      <c r="C6" s="223"/>
      <c r="D6" s="223"/>
      <c r="E6" s="334" t="s">
        <v>4</v>
      </c>
      <c r="F6" s="334"/>
      <c r="G6" s="334"/>
      <c r="H6" s="334"/>
      <c r="I6" s="334"/>
      <c r="J6" s="334"/>
      <c r="K6" s="334"/>
      <c r="L6" s="334"/>
    </row>
    <row r="7" spans="1:12">
      <c r="A7" s="223"/>
      <c r="B7" s="223"/>
      <c r="C7" s="223"/>
      <c r="D7" s="223"/>
      <c r="E7" s="334" t="s">
        <v>1</v>
      </c>
      <c r="F7" s="334"/>
      <c r="G7" s="334"/>
      <c r="H7" s="334"/>
      <c r="I7" s="334"/>
      <c r="J7" s="334"/>
      <c r="K7" s="334"/>
      <c r="L7" s="334"/>
    </row>
    <row r="8" spans="1:12">
      <c r="A8" s="223"/>
      <c r="B8" s="223"/>
      <c r="C8" s="223"/>
      <c r="D8" s="223"/>
      <c r="E8" s="334" t="s">
        <v>2</v>
      </c>
      <c r="F8" s="334"/>
      <c r="G8" s="334"/>
      <c r="H8" s="334"/>
      <c r="I8" s="334"/>
      <c r="J8" s="334"/>
      <c r="K8" s="334"/>
      <c r="L8" s="334"/>
    </row>
    <row r="9" spans="1:12">
      <c r="A9" s="223"/>
      <c r="B9" s="223"/>
      <c r="C9" s="223"/>
      <c r="D9" s="223"/>
      <c r="E9" s="335" t="s">
        <v>3</v>
      </c>
      <c r="F9" s="335"/>
      <c r="G9" s="335"/>
      <c r="H9" s="335"/>
      <c r="I9" s="335"/>
      <c r="J9" s="335"/>
      <c r="K9" s="335"/>
      <c r="L9" s="335"/>
    </row>
    <row r="10" spans="1:12">
      <c r="A10" s="223"/>
      <c r="B10" s="223"/>
      <c r="C10" s="223"/>
      <c r="D10" s="223"/>
      <c r="E10" s="335" t="s">
        <v>5</v>
      </c>
      <c r="F10" s="335"/>
      <c r="G10" s="335"/>
      <c r="H10" s="335"/>
      <c r="I10" s="335"/>
      <c r="J10" s="335"/>
      <c r="K10" s="335"/>
      <c r="L10" s="335"/>
    </row>
    <row r="11" spans="1:12" ht="18.75" customHeight="1">
      <c r="A11" s="223"/>
      <c r="B11" s="223"/>
      <c r="C11" s="223"/>
      <c r="D11" s="223"/>
      <c r="E11" s="223"/>
      <c r="F11" s="223"/>
      <c r="G11" s="223"/>
    </row>
    <row r="12" spans="1:12" ht="14.25" customHeight="1">
      <c r="A12" s="336" t="s">
        <v>6</v>
      </c>
      <c r="B12" s="336"/>
      <c r="C12" s="336"/>
      <c r="D12" s="336"/>
      <c r="E12" s="336"/>
      <c r="F12" s="336"/>
      <c r="G12" s="336"/>
      <c r="H12" s="336"/>
      <c r="I12" s="336"/>
      <c r="J12" s="336"/>
      <c r="K12" s="336"/>
      <c r="L12" s="336"/>
    </row>
    <row r="13" spans="1:12">
      <c r="A13" s="336" t="s">
        <v>7</v>
      </c>
      <c r="B13" s="336"/>
      <c r="C13" s="336"/>
      <c r="D13" s="336"/>
      <c r="E13" s="336"/>
      <c r="F13" s="336"/>
      <c r="G13" s="336"/>
      <c r="H13" s="336"/>
      <c r="I13" s="336"/>
      <c r="J13" s="336"/>
      <c r="K13" s="336"/>
      <c r="L13" s="336"/>
    </row>
    <row r="14" spans="1:12" ht="24" customHeight="1">
      <c r="A14" s="333" t="s">
        <v>8</v>
      </c>
      <c r="B14" s="333"/>
      <c r="C14" s="333"/>
      <c r="D14" s="333"/>
      <c r="E14" s="333"/>
      <c r="F14" s="333"/>
      <c r="G14" s="333"/>
      <c r="H14" s="333"/>
      <c r="I14" s="333"/>
      <c r="J14" s="333"/>
      <c r="K14" s="333"/>
      <c r="L14" s="333"/>
    </row>
    <row r="15" spans="1:12" ht="13.5" thickBot="1">
      <c r="A15" s="224"/>
      <c r="B15" s="225"/>
      <c r="C15" s="225"/>
      <c r="D15" s="225"/>
      <c r="E15" s="225"/>
      <c r="F15" s="226"/>
      <c r="G15" s="227"/>
      <c r="L15" s="227" t="s">
        <v>9</v>
      </c>
    </row>
    <row r="16" spans="1:12" ht="38.25">
      <c r="A16" s="228" t="s">
        <v>10</v>
      </c>
      <c r="B16" s="229" t="s">
        <v>11</v>
      </c>
      <c r="C16" s="230" t="s">
        <v>12</v>
      </c>
      <c r="D16" s="230" t="s">
        <v>13</v>
      </c>
      <c r="E16" s="230" t="s">
        <v>14</v>
      </c>
      <c r="F16" s="230" t="s">
        <v>15</v>
      </c>
      <c r="G16" s="231" t="s">
        <v>16</v>
      </c>
      <c r="H16" s="232" t="s">
        <v>17</v>
      </c>
      <c r="I16" s="233" t="s">
        <v>18</v>
      </c>
      <c r="J16" s="233" t="s">
        <v>19</v>
      </c>
      <c r="K16" s="233"/>
      <c r="L16" s="234" t="s">
        <v>16</v>
      </c>
    </row>
    <row r="17" spans="1:13" ht="12.75" customHeight="1">
      <c r="A17" s="235">
        <v>1</v>
      </c>
      <c r="B17" s="236">
        <v>2</v>
      </c>
      <c r="C17" s="236">
        <v>3</v>
      </c>
      <c r="D17" s="236">
        <v>4</v>
      </c>
      <c r="E17" s="236">
        <v>5</v>
      </c>
      <c r="F17" s="237">
        <v>6</v>
      </c>
      <c r="G17" s="238">
        <v>7</v>
      </c>
      <c r="H17" s="239"/>
      <c r="I17" s="240"/>
      <c r="J17" s="240"/>
      <c r="K17" s="240"/>
      <c r="L17" s="241"/>
    </row>
    <row r="18" spans="1:13" ht="12.75" customHeight="1">
      <c r="A18" s="235"/>
      <c r="B18" s="236"/>
      <c r="C18" s="236"/>
      <c r="D18" s="236"/>
      <c r="E18" s="236"/>
      <c r="F18" s="237"/>
      <c r="G18" s="238"/>
      <c r="H18" s="239"/>
      <c r="I18" s="240"/>
      <c r="J18" s="240"/>
      <c r="K18" s="240"/>
      <c r="L18" s="241"/>
    </row>
    <row r="19" spans="1:13" ht="12.75" customHeight="1">
      <c r="A19" s="308" t="s">
        <v>20</v>
      </c>
      <c r="B19" s="309"/>
      <c r="C19" s="309"/>
      <c r="D19" s="309"/>
      <c r="E19" s="309"/>
      <c r="F19" s="309"/>
      <c r="G19" s="244">
        <f>G855</f>
        <v>1733432.1871400003</v>
      </c>
      <c r="H19" s="244">
        <f>H855</f>
        <v>71934.012610000005</v>
      </c>
      <c r="I19" s="244">
        <f>I855</f>
        <v>133169.84218000001</v>
      </c>
      <c r="J19" s="244">
        <f>J855</f>
        <v>233494.80060000002</v>
      </c>
      <c r="K19" s="244">
        <f t="shared" ref="K19:L19" si="0">K855</f>
        <v>31602.962</v>
      </c>
      <c r="L19" s="244">
        <f t="shared" si="0"/>
        <v>2203633.8045299998</v>
      </c>
    </row>
    <row r="20" spans="1:13">
      <c r="A20" s="242" t="s">
        <v>21</v>
      </c>
      <c r="B20" s="243"/>
      <c r="C20" s="243" t="s">
        <v>22</v>
      </c>
      <c r="D20" s="243"/>
      <c r="E20" s="243"/>
      <c r="F20" s="243"/>
      <c r="G20" s="244">
        <f>G21+G28+G41+G50+G53+G38+G47</f>
        <v>68518.383999999991</v>
      </c>
      <c r="H20" s="244">
        <f>H21+H28+H41+H50+H53+H38+H47</f>
        <v>7929.7030000000004</v>
      </c>
      <c r="I20" s="244">
        <f>I21+I28+I41+I50+I53+I38+I47</f>
        <v>-5115.1279999999997</v>
      </c>
      <c r="J20" s="244">
        <f>J21+J28+J41+J50+J53+J38+J47</f>
        <v>3958.5350000000003</v>
      </c>
      <c r="K20" s="244">
        <f t="shared" ref="K20:L20" si="1">K21+K28+K41+K50+K53+K38+K47</f>
        <v>1842.1</v>
      </c>
      <c r="L20" s="244">
        <f t="shared" si="1"/>
        <v>77133.593999999997</v>
      </c>
    </row>
    <row r="21" spans="1:13" ht="38.25">
      <c r="A21" s="242" t="s">
        <v>23</v>
      </c>
      <c r="B21" s="243"/>
      <c r="C21" s="243" t="s">
        <v>24</v>
      </c>
      <c r="D21" s="243" t="s">
        <v>25</v>
      </c>
      <c r="E21" s="243"/>
      <c r="F21" s="243"/>
      <c r="G21" s="244">
        <f>G24+G22</f>
        <v>2031.44</v>
      </c>
      <c r="H21" s="244">
        <f>H24+H22</f>
        <v>0</v>
      </c>
      <c r="I21" s="244">
        <f>I24+I22</f>
        <v>0</v>
      </c>
      <c r="J21" s="244">
        <f>J24+J22</f>
        <v>1.3</v>
      </c>
      <c r="K21" s="244">
        <f t="shared" ref="K21:L21" si="2">K24+K22</f>
        <v>0</v>
      </c>
      <c r="L21" s="244">
        <f t="shared" si="2"/>
        <v>2032.74</v>
      </c>
      <c r="M21" s="8"/>
    </row>
    <row r="22" spans="1:13" ht="76.5">
      <c r="A22" s="245" t="s">
        <v>26</v>
      </c>
      <c r="B22" s="243" t="s">
        <v>27</v>
      </c>
      <c r="C22" s="243" t="s">
        <v>22</v>
      </c>
      <c r="D22" s="243" t="s">
        <v>28</v>
      </c>
      <c r="E22" s="243" t="s">
        <v>29</v>
      </c>
      <c r="F22" s="243"/>
      <c r="G22" s="244">
        <f>G23</f>
        <v>0</v>
      </c>
      <c r="H22" s="244">
        <f>H23</f>
        <v>0</v>
      </c>
      <c r="I22" s="244">
        <f>I23</f>
        <v>381</v>
      </c>
      <c r="J22" s="244">
        <f>J23</f>
        <v>1.3</v>
      </c>
      <c r="K22" s="244">
        <f t="shared" ref="K22:L22" si="3">K23</f>
        <v>0</v>
      </c>
      <c r="L22" s="244">
        <f t="shared" si="3"/>
        <v>382.3</v>
      </c>
      <c r="M22" s="8"/>
    </row>
    <row r="23" spans="1:13">
      <c r="A23" s="246" t="s">
        <v>30</v>
      </c>
      <c r="B23" s="247" t="s">
        <v>27</v>
      </c>
      <c r="C23" s="247" t="s">
        <v>22</v>
      </c>
      <c r="D23" s="247" t="s">
        <v>28</v>
      </c>
      <c r="E23" s="247" t="s">
        <v>29</v>
      </c>
      <c r="F23" s="247" t="s">
        <v>31</v>
      </c>
      <c r="G23" s="248"/>
      <c r="H23" s="248"/>
      <c r="I23" s="248">
        <v>381</v>
      </c>
      <c r="J23" s="249">
        <v>1.3</v>
      </c>
      <c r="K23" s="249"/>
      <c r="L23" s="250">
        <f>I23+H23+G23+J23+K23</f>
        <v>382.3</v>
      </c>
      <c r="M23" s="8"/>
    </row>
    <row r="24" spans="1:13" s="20" customFormat="1" ht="51">
      <c r="A24" s="242" t="s">
        <v>32</v>
      </c>
      <c r="B24" s="243" t="s">
        <v>27</v>
      </c>
      <c r="C24" s="243" t="s">
        <v>22</v>
      </c>
      <c r="D24" s="243" t="s">
        <v>28</v>
      </c>
      <c r="E24" s="243" t="s">
        <v>33</v>
      </c>
      <c r="F24" s="243"/>
      <c r="G24" s="244">
        <f>G25</f>
        <v>2031.44</v>
      </c>
      <c r="H24" s="244">
        <f>H25</f>
        <v>0</v>
      </c>
      <c r="I24" s="244">
        <f>I25</f>
        <v>-381</v>
      </c>
      <c r="J24" s="244">
        <f>J25</f>
        <v>0</v>
      </c>
      <c r="K24" s="244">
        <f t="shared" ref="K24:L24" si="4">K25</f>
        <v>0</v>
      </c>
      <c r="L24" s="244">
        <f t="shared" si="4"/>
        <v>1650.44</v>
      </c>
    </row>
    <row r="25" spans="1:13" s="20" customFormat="1">
      <c r="A25" s="242" t="s">
        <v>34</v>
      </c>
      <c r="B25" s="243" t="s">
        <v>27</v>
      </c>
      <c r="C25" s="243" t="s">
        <v>22</v>
      </c>
      <c r="D25" s="243" t="s">
        <v>28</v>
      </c>
      <c r="E25" s="243" t="s">
        <v>33</v>
      </c>
      <c r="F25" s="243"/>
      <c r="G25" s="244">
        <f>G26+G27</f>
        <v>2031.44</v>
      </c>
      <c r="H25" s="244">
        <f>H26+H27</f>
        <v>0</v>
      </c>
      <c r="I25" s="244">
        <f>I26+I27</f>
        <v>-381</v>
      </c>
      <c r="J25" s="244">
        <f>J26+J27</f>
        <v>0</v>
      </c>
      <c r="K25" s="244">
        <f t="shared" ref="K25:L25" si="5">K26+K27</f>
        <v>0</v>
      </c>
      <c r="L25" s="244">
        <f t="shared" si="5"/>
        <v>1650.44</v>
      </c>
    </row>
    <row r="26" spans="1:13">
      <c r="A26" s="246" t="s">
        <v>30</v>
      </c>
      <c r="B26" s="247" t="s">
        <v>27</v>
      </c>
      <c r="C26" s="247" t="s">
        <v>22</v>
      </c>
      <c r="D26" s="247" t="s">
        <v>28</v>
      </c>
      <c r="E26" s="247" t="s">
        <v>33</v>
      </c>
      <c r="F26" s="247" t="s">
        <v>31</v>
      </c>
      <c r="G26" s="248">
        <v>2020.94</v>
      </c>
      <c r="H26" s="258"/>
      <c r="I26" s="259">
        <v>-381</v>
      </c>
      <c r="J26" s="259"/>
      <c r="K26" s="259"/>
      <c r="L26" s="250">
        <f t="shared" ref="L26:L87" si="6">I26+H26+G26+J26+K26</f>
        <v>1639.94</v>
      </c>
    </row>
    <row r="27" spans="1:13" ht="25.5">
      <c r="A27" s="255" t="s">
        <v>35</v>
      </c>
      <c r="B27" s="247" t="s">
        <v>27</v>
      </c>
      <c r="C27" s="247" t="s">
        <v>22</v>
      </c>
      <c r="D27" s="247" t="s">
        <v>28</v>
      </c>
      <c r="E27" s="247" t="s">
        <v>33</v>
      </c>
      <c r="F27" s="247" t="s">
        <v>36</v>
      </c>
      <c r="G27" s="248">
        <v>10.5</v>
      </c>
      <c r="H27" s="258"/>
      <c r="I27" s="259"/>
      <c r="J27" s="259"/>
      <c r="K27" s="259"/>
      <c r="L27" s="250">
        <f t="shared" si="6"/>
        <v>10.5</v>
      </c>
    </row>
    <row r="28" spans="1:13" ht="51">
      <c r="A28" s="251" t="s">
        <v>37</v>
      </c>
      <c r="B28" s="243"/>
      <c r="C28" s="243" t="s">
        <v>22</v>
      </c>
      <c r="D28" s="243" t="s">
        <v>38</v>
      </c>
      <c r="E28" s="243"/>
      <c r="F28" s="243"/>
      <c r="G28" s="244">
        <f>G31+G29</f>
        <v>36723.127999999997</v>
      </c>
      <c r="H28" s="244">
        <f>H31+H29</f>
        <v>0</v>
      </c>
      <c r="I28" s="244">
        <f>I31+I29</f>
        <v>0</v>
      </c>
      <c r="J28" s="244">
        <f>J31+J29</f>
        <v>495.7</v>
      </c>
      <c r="K28" s="244">
        <f t="shared" ref="K28:L28" si="7">K31+K29</f>
        <v>0</v>
      </c>
      <c r="L28" s="244">
        <f t="shared" si="7"/>
        <v>37218.828000000001</v>
      </c>
    </row>
    <row r="29" spans="1:13" ht="76.5">
      <c r="A29" s="245" t="s">
        <v>26</v>
      </c>
      <c r="B29" s="243" t="s">
        <v>27</v>
      </c>
      <c r="C29" s="243" t="s">
        <v>22</v>
      </c>
      <c r="D29" s="243" t="s">
        <v>38</v>
      </c>
      <c r="E29" s="243" t="s">
        <v>29</v>
      </c>
      <c r="F29" s="243"/>
      <c r="G29" s="244">
        <f>G30</f>
        <v>0</v>
      </c>
      <c r="H29" s="244">
        <f>H30</f>
        <v>0</v>
      </c>
      <c r="I29" s="244">
        <f>I30</f>
        <v>2391.6999999999998</v>
      </c>
      <c r="J29" s="244">
        <f>J30</f>
        <v>35.700000000000003</v>
      </c>
      <c r="K29" s="244">
        <f t="shared" ref="K29:L29" si="8">K30</f>
        <v>0</v>
      </c>
      <c r="L29" s="244">
        <f t="shared" si="8"/>
        <v>2427.3999999999996</v>
      </c>
    </row>
    <row r="30" spans="1:13">
      <c r="A30" s="246" t="s">
        <v>30</v>
      </c>
      <c r="B30" s="247" t="s">
        <v>27</v>
      </c>
      <c r="C30" s="247" t="s">
        <v>22</v>
      </c>
      <c r="D30" s="247" t="s">
        <v>38</v>
      </c>
      <c r="E30" s="247" t="s">
        <v>29</v>
      </c>
      <c r="F30" s="247" t="s">
        <v>31</v>
      </c>
      <c r="G30" s="248"/>
      <c r="H30" s="248"/>
      <c r="I30" s="248">
        <v>2391.6999999999998</v>
      </c>
      <c r="J30" s="249">
        <v>35.700000000000003</v>
      </c>
      <c r="K30" s="249"/>
      <c r="L30" s="250">
        <f t="shared" si="6"/>
        <v>2427.3999999999996</v>
      </c>
    </row>
    <row r="31" spans="1:13" s="20" customFormat="1">
      <c r="A31" s="242" t="s">
        <v>39</v>
      </c>
      <c r="B31" s="243" t="s">
        <v>27</v>
      </c>
      <c r="C31" s="243" t="s">
        <v>22</v>
      </c>
      <c r="D31" s="243" t="s">
        <v>38</v>
      </c>
      <c r="E31" s="243" t="s">
        <v>40</v>
      </c>
      <c r="F31" s="243"/>
      <c r="G31" s="244">
        <f>G32+G33+G35+G36+G37+G34</f>
        <v>36723.127999999997</v>
      </c>
      <c r="H31" s="244">
        <f>H32+H33+H35+H36+H37+H34</f>
        <v>0</v>
      </c>
      <c r="I31" s="244">
        <f>I32+I33+I35+I36+I37+I34</f>
        <v>-2391.6999999999998</v>
      </c>
      <c r="J31" s="244">
        <f>J32+J33+J35+J36+J37+J34</f>
        <v>460</v>
      </c>
      <c r="K31" s="244">
        <f t="shared" ref="K31:L31" si="9">K32+K33+K35+K36+K37+K34</f>
        <v>0</v>
      </c>
      <c r="L31" s="244">
        <f t="shared" si="9"/>
        <v>34791.428</v>
      </c>
    </row>
    <row r="32" spans="1:13">
      <c r="A32" s="246" t="s">
        <v>30</v>
      </c>
      <c r="B32" s="247" t="s">
        <v>27</v>
      </c>
      <c r="C32" s="247" t="s">
        <v>22</v>
      </c>
      <c r="D32" s="247" t="s">
        <v>38</v>
      </c>
      <c r="E32" s="247" t="s">
        <v>40</v>
      </c>
      <c r="F32" s="247" t="s">
        <v>31</v>
      </c>
      <c r="G32" s="248">
        <v>24116.611000000001</v>
      </c>
      <c r="H32" s="258"/>
      <c r="I32" s="259">
        <v>-2391.6999999999998</v>
      </c>
      <c r="J32" s="259"/>
      <c r="K32" s="259"/>
      <c r="L32" s="250">
        <f t="shared" si="6"/>
        <v>21724.911</v>
      </c>
    </row>
    <row r="33" spans="1:12" ht="25.5">
      <c r="A33" s="255" t="s">
        <v>35</v>
      </c>
      <c r="B33" s="247" t="s">
        <v>27</v>
      </c>
      <c r="C33" s="247" t="s">
        <v>22</v>
      </c>
      <c r="D33" s="247" t="s">
        <v>38</v>
      </c>
      <c r="E33" s="247" t="s">
        <v>40</v>
      </c>
      <c r="F33" s="247" t="s">
        <v>36</v>
      </c>
      <c r="G33" s="248">
        <v>1341.7</v>
      </c>
      <c r="H33" s="258"/>
      <c r="I33" s="259"/>
      <c r="J33" s="259"/>
      <c r="K33" s="259"/>
      <c r="L33" s="250">
        <f t="shared" si="6"/>
        <v>1341.7</v>
      </c>
    </row>
    <row r="34" spans="1:12" ht="25.5">
      <c r="A34" s="255" t="s">
        <v>41</v>
      </c>
      <c r="B34" s="247" t="s">
        <v>27</v>
      </c>
      <c r="C34" s="247" t="s">
        <v>22</v>
      </c>
      <c r="D34" s="247" t="s">
        <v>38</v>
      </c>
      <c r="E34" s="247" t="s">
        <v>40</v>
      </c>
      <c r="F34" s="247" t="s">
        <v>42</v>
      </c>
      <c r="G34" s="248">
        <v>3750</v>
      </c>
      <c r="H34" s="258"/>
      <c r="I34" s="259"/>
      <c r="J34" s="259"/>
      <c r="K34" s="259"/>
      <c r="L34" s="250">
        <f t="shared" si="6"/>
        <v>3750</v>
      </c>
    </row>
    <row r="35" spans="1:12" ht="25.5">
      <c r="A35" s="255" t="s">
        <v>43</v>
      </c>
      <c r="B35" s="247" t="s">
        <v>27</v>
      </c>
      <c r="C35" s="247" t="s">
        <v>22</v>
      </c>
      <c r="D35" s="247" t="s">
        <v>38</v>
      </c>
      <c r="E35" s="247" t="s">
        <v>40</v>
      </c>
      <c r="F35" s="247" t="s">
        <v>44</v>
      </c>
      <c r="G35" s="248">
        <v>7204.317</v>
      </c>
      <c r="H35" s="258"/>
      <c r="I35" s="259"/>
      <c r="J35" s="259">
        <v>460</v>
      </c>
      <c r="K35" s="259"/>
      <c r="L35" s="250">
        <f t="shared" si="6"/>
        <v>7664.317</v>
      </c>
    </row>
    <row r="36" spans="1:12" ht="25.5">
      <c r="A36" s="262" t="s">
        <v>45</v>
      </c>
      <c r="B36" s="247" t="s">
        <v>27</v>
      </c>
      <c r="C36" s="247" t="s">
        <v>22</v>
      </c>
      <c r="D36" s="247" t="s">
        <v>38</v>
      </c>
      <c r="E36" s="247" t="s">
        <v>40</v>
      </c>
      <c r="F36" s="247" t="s">
        <v>46</v>
      </c>
      <c r="G36" s="248">
        <v>300</v>
      </c>
      <c r="H36" s="258"/>
      <c r="I36" s="259"/>
      <c r="J36" s="259"/>
      <c r="K36" s="259"/>
      <c r="L36" s="250">
        <f t="shared" si="6"/>
        <v>300</v>
      </c>
    </row>
    <row r="37" spans="1:12" ht="25.5">
      <c r="A37" s="262" t="s">
        <v>47</v>
      </c>
      <c r="B37" s="247" t="s">
        <v>27</v>
      </c>
      <c r="C37" s="247" t="s">
        <v>22</v>
      </c>
      <c r="D37" s="247" t="s">
        <v>38</v>
      </c>
      <c r="E37" s="247" t="s">
        <v>40</v>
      </c>
      <c r="F37" s="247" t="s">
        <v>48</v>
      </c>
      <c r="G37" s="248">
        <v>10.5</v>
      </c>
      <c r="H37" s="258"/>
      <c r="I37" s="259"/>
      <c r="J37" s="259"/>
      <c r="K37" s="259"/>
      <c r="L37" s="250">
        <f t="shared" si="6"/>
        <v>10.5</v>
      </c>
    </row>
    <row r="38" spans="1:12" s="20" customFormat="1">
      <c r="A38" s="242"/>
      <c r="B38" s="243"/>
      <c r="C38" s="243" t="s">
        <v>22</v>
      </c>
      <c r="D38" s="243" t="s">
        <v>49</v>
      </c>
      <c r="E38" s="243"/>
      <c r="F38" s="243"/>
      <c r="G38" s="244">
        <f>G39</f>
        <v>0</v>
      </c>
      <c r="H38" s="244">
        <f t="shared" ref="H38:L39" si="10">H39</f>
        <v>0</v>
      </c>
      <c r="I38" s="244">
        <f t="shared" si="10"/>
        <v>0</v>
      </c>
      <c r="J38" s="244">
        <f t="shared" si="10"/>
        <v>0</v>
      </c>
      <c r="K38" s="244">
        <f t="shared" si="10"/>
        <v>0</v>
      </c>
      <c r="L38" s="244">
        <f t="shared" si="10"/>
        <v>0</v>
      </c>
    </row>
    <row r="39" spans="1:12" s="31" customFormat="1" ht="38.25">
      <c r="A39" s="242" t="s">
        <v>50</v>
      </c>
      <c r="B39" s="243" t="s">
        <v>27</v>
      </c>
      <c r="C39" s="243" t="s">
        <v>22</v>
      </c>
      <c r="D39" s="243" t="s">
        <v>49</v>
      </c>
      <c r="E39" s="243" t="s">
        <v>51</v>
      </c>
      <c r="F39" s="243"/>
      <c r="G39" s="244">
        <f>G40</f>
        <v>0</v>
      </c>
      <c r="H39" s="244">
        <f t="shared" si="10"/>
        <v>0</v>
      </c>
      <c r="I39" s="244">
        <f t="shared" si="10"/>
        <v>0</v>
      </c>
      <c r="J39" s="244">
        <f t="shared" si="10"/>
        <v>0</v>
      </c>
      <c r="K39" s="244">
        <f t="shared" si="10"/>
        <v>0</v>
      </c>
      <c r="L39" s="244">
        <f t="shared" si="10"/>
        <v>0</v>
      </c>
    </row>
    <row r="40" spans="1:12" ht="25.5">
      <c r="A40" s="255" t="s">
        <v>43</v>
      </c>
      <c r="B40" s="247" t="s">
        <v>27</v>
      </c>
      <c r="C40" s="247" t="s">
        <v>22</v>
      </c>
      <c r="D40" s="247" t="s">
        <v>49</v>
      </c>
      <c r="E40" s="247" t="s">
        <v>51</v>
      </c>
      <c r="F40" s="247" t="s">
        <v>44</v>
      </c>
      <c r="G40" s="248"/>
      <c r="H40" s="258"/>
      <c r="I40" s="259"/>
      <c r="J40" s="259"/>
      <c r="K40" s="259"/>
      <c r="L40" s="250">
        <f t="shared" si="6"/>
        <v>0</v>
      </c>
    </row>
    <row r="41" spans="1:12" ht="38.25">
      <c r="A41" s="252" t="s">
        <v>52</v>
      </c>
      <c r="B41" s="247"/>
      <c r="C41" s="243" t="s">
        <v>22</v>
      </c>
      <c r="D41" s="243" t="s">
        <v>53</v>
      </c>
      <c r="E41" s="247"/>
      <c r="F41" s="247"/>
      <c r="G41" s="253">
        <f>G44+G42</f>
        <v>1702.06</v>
      </c>
      <c r="H41" s="253">
        <f>H44+H42</f>
        <v>0</v>
      </c>
      <c r="I41" s="253">
        <f>I44+I42</f>
        <v>0</v>
      </c>
      <c r="J41" s="253">
        <f>J44+J42</f>
        <v>1.3</v>
      </c>
      <c r="K41" s="253">
        <f t="shared" ref="K41:L41" si="11">K44+K42</f>
        <v>0</v>
      </c>
      <c r="L41" s="253">
        <f t="shared" si="11"/>
        <v>1703.3600000000001</v>
      </c>
    </row>
    <row r="42" spans="1:12" ht="76.5">
      <c r="A42" s="245" t="s">
        <v>26</v>
      </c>
      <c r="B42" s="243" t="s">
        <v>27</v>
      </c>
      <c r="C42" s="243" t="s">
        <v>22</v>
      </c>
      <c r="D42" s="243" t="s">
        <v>53</v>
      </c>
      <c r="E42" s="243" t="s">
        <v>29</v>
      </c>
      <c r="F42" s="243"/>
      <c r="G42" s="244">
        <f>G43</f>
        <v>0</v>
      </c>
      <c r="H42" s="244">
        <f>H43</f>
        <v>0</v>
      </c>
      <c r="I42" s="244">
        <f>I43</f>
        <v>305.3</v>
      </c>
      <c r="J42" s="244">
        <f>J43</f>
        <v>1.3</v>
      </c>
      <c r="K42" s="244">
        <f t="shared" ref="K42:L42" si="12">K43</f>
        <v>0</v>
      </c>
      <c r="L42" s="244">
        <f t="shared" si="12"/>
        <v>306.60000000000002</v>
      </c>
    </row>
    <row r="43" spans="1:12">
      <c r="A43" s="246" t="s">
        <v>30</v>
      </c>
      <c r="B43" s="247" t="s">
        <v>27</v>
      </c>
      <c r="C43" s="247" t="s">
        <v>22</v>
      </c>
      <c r="D43" s="247" t="s">
        <v>53</v>
      </c>
      <c r="E43" s="247" t="s">
        <v>29</v>
      </c>
      <c r="F43" s="247" t="s">
        <v>31</v>
      </c>
      <c r="G43" s="248"/>
      <c r="H43" s="248"/>
      <c r="I43" s="248">
        <v>305.3</v>
      </c>
      <c r="J43" s="249">
        <v>1.3</v>
      </c>
      <c r="K43" s="249"/>
      <c r="L43" s="250">
        <f t="shared" si="6"/>
        <v>306.60000000000002</v>
      </c>
    </row>
    <row r="44" spans="1:12" s="20" customFormat="1" ht="25.5">
      <c r="A44" s="251" t="s">
        <v>54</v>
      </c>
      <c r="B44" s="243" t="s">
        <v>27</v>
      </c>
      <c r="C44" s="243" t="s">
        <v>22</v>
      </c>
      <c r="D44" s="243" t="s">
        <v>53</v>
      </c>
      <c r="E44" s="243" t="s">
        <v>55</v>
      </c>
      <c r="F44" s="243"/>
      <c r="G44" s="244">
        <f>G45+G46</f>
        <v>1702.06</v>
      </c>
      <c r="H44" s="244">
        <f>H45+H46</f>
        <v>0</v>
      </c>
      <c r="I44" s="244">
        <f>I45+I46</f>
        <v>-305.3</v>
      </c>
      <c r="J44" s="244">
        <f>J45+J46</f>
        <v>0</v>
      </c>
      <c r="K44" s="244">
        <f t="shared" ref="K44:L44" si="13">K45+K46</f>
        <v>0</v>
      </c>
      <c r="L44" s="244">
        <f t="shared" si="13"/>
        <v>1396.76</v>
      </c>
    </row>
    <row r="45" spans="1:12">
      <c r="A45" s="246" t="s">
        <v>30</v>
      </c>
      <c r="B45" s="247" t="s">
        <v>27</v>
      </c>
      <c r="C45" s="247" t="s">
        <v>22</v>
      </c>
      <c r="D45" s="247" t="s">
        <v>53</v>
      </c>
      <c r="E45" s="247" t="s">
        <v>55</v>
      </c>
      <c r="F45" s="247" t="s">
        <v>31</v>
      </c>
      <c r="G45" s="248">
        <v>1642.06</v>
      </c>
      <c r="H45" s="258"/>
      <c r="I45" s="259">
        <v>-305.3</v>
      </c>
      <c r="J45" s="259"/>
      <c r="K45" s="259"/>
      <c r="L45" s="250">
        <f t="shared" si="6"/>
        <v>1336.76</v>
      </c>
    </row>
    <row r="46" spans="1:12" ht="25.5">
      <c r="A46" s="255" t="s">
        <v>35</v>
      </c>
      <c r="B46" s="247" t="s">
        <v>27</v>
      </c>
      <c r="C46" s="247" t="s">
        <v>22</v>
      </c>
      <c r="D46" s="247" t="s">
        <v>53</v>
      </c>
      <c r="E46" s="247" t="s">
        <v>55</v>
      </c>
      <c r="F46" s="247" t="s">
        <v>36</v>
      </c>
      <c r="G46" s="248">
        <v>60</v>
      </c>
      <c r="H46" s="258"/>
      <c r="I46" s="259"/>
      <c r="J46" s="259"/>
      <c r="K46" s="259"/>
      <c r="L46" s="250">
        <f t="shared" si="6"/>
        <v>60</v>
      </c>
    </row>
    <row r="47" spans="1:12" s="20" customFormat="1">
      <c r="A47" s="295" t="s">
        <v>56</v>
      </c>
      <c r="B47" s="243"/>
      <c r="C47" s="243" t="s">
        <v>22</v>
      </c>
      <c r="D47" s="243" t="s">
        <v>57</v>
      </c>
      <c r="E47" s="243"/>
      <c r="F47" s="243"/>
      <c r="G47" s="244">
        <f>G48</f>
        <v>3000</v>
      </c>
      <c r="H47" s="244">
        <f t="shared" ref="H47:L48" si="14">H48</f>
        <v>0</v>
      </c>
      <c r="I47" s="244">
        <f t="shared" si="14"/>
        <v>0</v>
      </c>
      <c r="J47" s="244">
        <f t="shared" si="14"/>
        <v>0</v>
      </c>
      <c r="K47" s="244">
        <f t="shared" si="14"/>
        <v>0</v>
      </c>
      <c r="L47" s="244">
        <f t="shared" si="14"/>
        <v>3000</v>
      </c>
    </row>
    <row r="48" spans="1:12">
      <c r="A48" s="255" t="s">
        <v>58</v>
      </c>
      <c r="B48" s="247" t="s">
        <v>27</v>
      </c>
      <c r="C48" s="247" t="s">
        <v>22</v>
      </c>
      <c r="D48" s="247" t="s">
        <v>57</v>
      </c>
      <c r="E48" s="247" t="s">
        <v>59</v>
      </c>
      <c r="F48" s="247"/>
      <c r="G48" s="248">
        <f>G49</f>
        <v>3000</v>
      </c>
      <c r="H48" s="248">
        <f t="shared" si="14"/>
        <v>0</v>
      </c>
      <c r="I48" s="248">
        <f t="shared" si="14"/>
        <v>0</v>
      </c>
      <c r="J48" s="249"/>
      <c r="K48" s="249"/>
      <c r="L48" s="250">
        <f t="shared" si="6"/>
        <v>3000</v>
      </c>
    </row>
    <row r="49" spans="1:12" ht="25.5">
      <c r="A49" s="255" t="s">
        <v>43</v>
      </c>
      <c r="B49" s="247" t="s">
        <v>27</v>
      </c>
      <c r="C49" s="247" t="s">
        <v>22</v>
      </c>
      <c r="D49" s="247" t="s">
        <v>57</v>
      </c>
      <c r="E49" s="247" t="s">
        <v>59</v>
      </c>
      <c r="F49" s="247" t="s">
        <v>44</v>
      </c>
      <c r="G49" s="248">
        <v>3000</v>
      </c>
      <c r="H49" s="258"/>
      <c r="I49" s="259"/>
      <c r="J49" s="259"/>
      <c r="K49" s="259"/>
      <c r="L49" s="250">
        <f t="shared" si="6"/>
        <v>3000</v>
      </c>
    </row>
    <row r="50" spans="1:12">
      <c r="A50" s="242" t="s">
        <v>60</v>
      </c>
      <c r="B50" s="247"/>
      <c r="C50" s="243" t="s">
        <v>22</v>
      </c>
      <c r="D50" s="243" t="s">
        <v>61</v>
      </c>
      <c r="E50" s="243"/>
      <c r="F50" s="243"/>
      <c r="G50" s="244">
        <f>G51</f>
        <v>5000</v>
      </c>
      <c r="H50" s="244">
        <f t="shared" ref="H50:L51" si="15">H51</f>
        <v>-37.896999999999998</v>
      </c>
      <c r="I50" s="244">
        <f t="shared" si="15"/>
        <v>48.0687</v>
      </c>
      <c r="J50" s="244">
        <f t="shared" si="15"/>
        <v>-1286.365</v>
      </c>
      <c r="K50" s="244">
        <f t="shared" si="15"/>
        <v>1043.0999999999999</v>
      </c>
      <c r="L50" s="244">
        <f t="shared" si="15"/>
        <v>4766.9066999999995</v>
      </c>
    </row>
    <row r="51" spans="1:12">
      <c r="A51" s="265" t="s">
        <v>62</v>
      </c>
      <c r="B51" s="247" t="s">
        <v>27</v>
      </c>
      <c r="C51" s="247" t="s">
        <v>22</v>
      </c>
      <c r="D51" s="247" t="s">
        <v>61</v>
      </c>
      <c r="E51" s="247" t="s">
        <v>63</v>
      </c>
      <c r="F51" s="247"/>
      <c r="G51" s="248">
        <f>G52</f>
        <v>5000</v>
      </c>
      <c r="H51" s="248">
        <f t="shared" si="15"/>
        <v>-37.896999999999998</v>
      </c>
      <c r="I51" s="248">
        <f t="shared" si="15"/>
        <v>48.0687</v>
      </c>
      <c r="J51" s="248">
        <f t="shared" si="15"/>
        <v>-1286.365</v>
      </c>
      <c r="K51" s="248">
        <f t="shared" si="15"/>
        <v>1043.0999999999999</v>
      </c>
      <c r="L51" s="248">
        <f t="shared" si="15"/>
        <v>4766.9066999999995</v>
      </c>
    </row>
    <row r="52" spans="1:12">
      <c r="A52" s="246" t="s">
        <v>64</v>
      </c>
      <c r="B52" s="247" t="s">
        <v>27</v>
      </c>
      <c r="C52" s="247" t="s">
        <v>22</v>
      </c>
      <c r="D52" s="247" t="s">
        <v>61</v>
      </c>
      <c r="E52" s="247" t="s">
        <v>63</v>
      </c>
      <c r="F52" s="247" t="s">
        <v>65</v>
      </c>
      <c r="G52" s="248">
        <v>5000</v>
      </c>
      <c r="H52" s="258">
        <f>-10.897-15-12</f>
        <v>-37.896999999999998</v>
      </c>
      <c r="I52" s="259">
        <v>48.0687</v>
      </c>
      <c r="J52" s="259">
        <f>-968.684-300-17.681</f>
        <v>-1286.365</v>
      </c>
      <c r="K52" s="259">
        <f>1642.1-599</f>
        <v>1043.0999999999999</v>
      </c>
      <c r="L52" s="250">
        <f t="shared" si="6"/>
        <v>4766.9066999999995</v>
      </c>
    </row>
    <row r="53" spans="1:12">
      <c r="A53" s="242" t="s">
        <v>66</v>
      </c>
      <c r="B53" s="247"/>
      <c r="C53" s="243" t="s">
        <v>22</v>
      </c>
      <c r="D53" s="243" t="s">
        <v>67</v>
      </c>
      <c r="E53" s="243"/>
      <c r="F53" s="243"/>
      <c r="G53" s="254">
        <f>G75+G80+G83+G72+G90+G58+G65+G96+G88+G54+G69+G98+G94+G92+G100</f>
        <v>20061.755999999998</v>
      </c>
      <c r="H53" s="254">
        <f t="shared" ref="H53:L53" si="16">H75+H80+H83+H72+H90+H58+H65+H96+H88+H54+H69+H98+H94+H92+H100</f>
        <v>7967.6</v>
      </c>
      <c r="I53" s="254">
        <f t="shared" si="16"/>
        <v>-5163.1966999999995</v>
      </c>
      <c r="J53" s="254">
        <f t="shared" si="16"/>
        <v>4746.6000000000004</v>
      </c>
      <c r="K53" s="254">
        <f t="shared" si="16"/>
        <v>799</v>
      </c>
      <c r="L53" s="254">
        <f t="shared" si="16"/>
        <v>28411.759299999998</v>
      </c>
    </row>
    <row r="54" spans="1:12">
      <c r="A54" s="242" t="s">
        <v>68</v>
      </c>
      <c r="B54" s="247" t="s">
        <v>27</v>
      </c>
      <c r="C54" s="243" t="s">
        <v>22</v>
      </c>
      <c r="D54" s="243" t="s">
        <v>67</v>
      </c>
      <c r="E54" s="243" t="s">
        <v>69</v>
      </c>
      <c r="F54" s="243"/>
      <c r="G54" s="254">
        <f>G55</f>
        <v>0</v>
      </c>
      <c r="H54" s="254">
        <f>H55</f>
        <v>500</v>
      </c>
      <c r="I54" s="254">
        <f>I55</f>
        <v>44</v>
      </c>
      <c r="J54" s="254">
        <f>J55</f>
        <v>0</v>
      </c>
      <c r="K54" s="254">
        <f t="shared" ref="K54:L54" si="17">K55</f>
        <v>0</v>
      </c>
      <c r="L54" s="254">
        <f t="shared" si="17"/>
        <v>544</v>
      </c>
    </row>
    <row r="55" spans="1:12" ht="38.25">
      <c r="A55" s="242" t="s">
        <v>70</v>
      </c>
      <c r="B55" s="247" t="s">
        <v>27</v>
      </c>
      <c r="C55" s="243" t="s">
        <v>22</v>
      </c>
      <c r="D55" s="243" t="s">
        <v>67</v>
      </c>
      <c r="E55" s="243" t="s">
        <v>71</v>
      </c>
      <c r="F55" s="243"/>
      <c r="G55" s="254">
        <f>G57+G56</f>
        <v>0</v>
      </c>
      <c r="H55" s="254">
        <f>H57+H56</f>
        <v>500</v>
      </c>
      <c r="I55" s="254">
        <f>I57+I56</f>
        <v>44</v>
      </c>
      <c r="J55" s="254">
        <f>J57+J56</f>
        <v>0</v>
      </c>
      <c r="K55" s="254">
        <f t="shared" ref="K55:L55" si="18">K57+K56</f>
        <v>0</v>
      </c>
      <c r="L55" s="254">
        <f t="shared" si="18"/>
        <v>544</v>
      </c>
    </row>
    <row r="56" spans="1:12" ht="25.5">
      <c r="A56" s="255" t="s">
        <v>41</v>
      </c>
      <c r="B56" s="247" t="s">
        <v>27</v>
      </c>
      <c r="C56" s="247" t="s">
        <v>22</v>
      </c>
      <c r="D56" s="247" t="s">
        <v>67</v>
      </c>
      <c r="E56" s="247" t="s">
        <v>71</v>
      </c>
      <c r="F56" s="247" t="s">
        <v>42</v>
      </c>
      <c r="G56" s="254"/>
      <c r="H56" s="254"/>
      <c r="I56" s="257">
        <v>198.04</v>
      </c>
      <c r="J56" s="257"/>
      <c r="K56" s="257"/>
      <c r="L56" s="250">
        <f t="shared" si="6"/>
        <v>198.04</v>
      </c>
    </row>
    <row r="57" spans="1:12" ht="25.5">
      <c r="A57" s="255" t="s">
        <v>43</v>
      </c>
      <c r="B57" s="247" t="s">
        <v>27</v>
      </c>
      <c r="C57" s="247" t="s">
        <v>22</v>
      </c>
      <c r="D57" s="247" t="s">
        <v>67</v>
      </c>
      <c r="E57" s="247" t="s">
        <v>71</v>
      </c>
      <c r="F57" s="247" t="s">
        <v>44</v>
      </c>
      <c r="G57" s="256"/>
      <c r="H57" s="256">
        <v>500</v>
      </c>
      <c r="I57" s="257">
        <f>-198.04+44</f>
        <v>-154.04</v>
      </c>
      <c r="J57" s="257"/>
      <c r="K57" s="257"/>
      <c r="L57" s="250">
        <f t="shared" si="6"/>
        <v>345.96000000000004</v>
      </c>
    </row>
    <row r="58" spans="1:12">
      <c r="A58" s="242" t="s">
        <v>72</v>
      </c>
      <c r="B58" s="247"/>
      <c r="C58" s="243" t="s">
        <v>22</v>
      </c>
      <c r="D58" s="243" t="s">
        <v>67</v>
      </c>
      <c r="E58" s="243" t="s">
        <v>73</v>
      </c>
      <c r="F58" s="243"/>
      <c r="G58" s="254">
        <f>G59</f>
        <v>1427.8000000000002</v>
      </c>
      <c r="H58" s="254">
        <f>H59</f>
        <v>489.5</v>
      </c>
      <c r="I58" s="254">
        <f>I59</f>
        <v>0</v>
      </c>
      <c r="J58" s="254">
        <f>J59</f>
        <v>0</v>
      </c>
      <c r="K58" s="254">
        <f t="shared" ref="K58:L58" si="19">K59</f>
        <v>0</v>
      </c>
      <c r="L58" s="254">
        <f t="shared" si="19"/>
        <v>1917.3</v>
      </c>
    </row>
    <row r="59" spans="1:12" ht="25.5">
      <c r="A59" s="242" t="s">
        <v>74</v>
      </c>
      <c r="B59" s="243" t="s">
        <v>27</v>
      </c>
      <c r="C59" s="243" t="s">
        <v>22</v>
      </c>
      <c r="D59" s="243" t="s">
        <v>67</v>
      </c>
      <c r="E59" s="243" t="s">
        <v>75</v>
      </c>
      <c r="F59" s="243"/>
      <c r="G59" s="254">
        <f>G60+G62</f>
        <v>1427.8000000000002</v>
      </c>
      <c r="H59" s="254">
        <f>H60+H62</f>
        <v>489.5</v>
      </c>
      <c r="I59" s="254">
        <f>I60+I62</f>
        <v>0</v>
      </c>
      <c r="J59" s="254">
        <f>J60+J62</f>
        <v>0</v>
      </c>
      <c r="K59" s="254">
        <f t="shared" ref="K59:L59" si="20">K60+K62</f>
        <v>0</v>
      </c>
      <c r="L59" s="254">
        <f t="shared" si="20"/>
        <v>1917.3</v>
      </c>
    </row>
    <row r="60" spans="1:12" s="20" customFormat="1" ht="25.5">
      <c r="A60" s="242" t="s">
        <v>76</v>
      </c>
      <c r="B60" s="243" t="s">
        <v>27</v>
      </c>
      <c r="C60" s="243" t="s">
        <v>22</v>
      </c>
      <c r="D60" s="243" t="s">
        <v>67</v>
      </c>
      <c r="E60" s="243" t="s">
        <v>77</v>
      </c>
      <c r="F60" s="243"/>
      <c r="G60" s="254">
        <f>G61</f>
        <v>200</v>
      </c>
      <c r="H60" s="254">
        <f>H61</f>
        <v>0</v>
      </c>
      <c r="I60" s="254">
        <f>I61</f>
        <v>0</v>
      </c>
      <c r="J60" s="254">
        <f>J61</f>
        <v>0</v>
      </c>
      <c r="K60" s="254">
        <f t="shared" ref="K60:L60" si="21">K61</f>
        <v>0</v>
      </c>
      <c r="L60" s="254">
        <f t="shared" si="21"/>
        <v>200</v>
      </c>
    </row>
    <row r="61" spans="1:12" ht="25.5">
      <c r="A61" s="255" t="s">
        <v>43</v>
      </c>
      <c r="B61" s="247" t="s">
        <v>27</v>
      </c>
      <c r="C61" s="247" t="s">
        <v>22</v>
      </c>
      <c r="D61" s="247" t="s">
        <v>67</v>
      </c>
      <c r="E61" s="247" t="s">
        <v>77</v>
      </c>
      <c r="F61" s="247" t="s">
        <v>44</v>
      </c>
      <c r="G61" s="256">
        <v>200</v>
      </c>
      <c r="H61" s="258"/>
      <c r="I61" s="259"/>
      <c r="J61" s="259"/>
      <c r="K61" s="259"/>
      <c r="L61" s="250">
        <f t="shared" si="6"/>
        <v>200</v>
      </c>
    </row>
    <row r="62" spans="1:12" s="20" customFormat="1" ht="25.5">
      <c r="A62" s="242" t="s">
        <v>78</v>
      </c>
      <c r="B62" s="243" t="s">
        <v>27</v>
      </c>
      <c r="C62" s="243" t="s">
        <v>22</v>
      </c>
      <c r="D62" s="243" t="s">
        <v>67</v>
      </c>
      <c r="E62" s="243" t="s">
        <v>79</v>
      </c>
      <c r="F62" s="243"/>
      <c r="G62" s="254">
        <f>G63+G64</f>
        <v>1227.8000000000002</v>
      </c>
      <c r="H62" s="254">
        <f>H63+H64</f>
        <v>489.5</v>
      </c>
      <c r="I62" s="254">
        <f>I63+I64</f>
        <v>0</v>
      </c>
      <c r="J62" s="254">
        <f>J63+J64</f>
        <v>0</v>
      </c>
      <c r="K62" s="254">
        <f t="shared" ref="K62:L62" si="22">K63+K64</f>
        <v>0</v>
      </c>
      <c r="L62" s="254">
        <f t="shared" si="22"/>
        <v>1717.3</v>
      </c>
    </row>
    <row r="63" spans="1:12" ht="25.5">
      <c r="A63" s="255" t="s">
        <v>43</v>
      </c>
      <c r="B63" s="247" t="s">
        <v>27</v>
      </c>
      <c r="C63" s="247" t="s">
        <v>22</v>
      </c>
      <c r="D63" s="247" t="s">
        <v>67</v>
      </c>
      <c r="E63" s="247" t="s">
        <v>79</v>
      </c>
      <c r="F63" s="247" t="s">
        <v>44</v>
      </c>
      <c r="G63" s="256">
        <v>526.20000000000005</v>
      </c>
      <c r="H63" s="258">
        <f>120</f>
        <v>120</v>
      </c>
      <c r="I63" s="259"/>
      <c r="J63" s="259"/>
      <c r="K63" s="259"/>
      <c r="L63" s="250">
        <f t="shared" si="6"/>
        <v>646.20000000000005</v>
      </c>
    </row>
    <row r="64" spans="1:12">
      <c r="A64" s="246" t="s">
        <v>80</v>
      </c>
      <c r="B64" s="247" t="s">
        <v>27</v>
      </c>
      <c r="C64" s="247" t="s">
        <v>22</v>
      </c>
      <c r="D64" s="247" t="s">
        <v>67</v>
      </c>
      <c r="E64" s="247" t="s">
        <v>79</v>
      </c>
      <c r="F64" s="247" t="s">
        <v>81</v>
      </c>
      <c r="G64" s="256">
        <v>701.6</v>
      </c>
      <c r="H64" s="258">
        <f>174.5+100+95</f>
        <v>369.5</v>
      </c>
      <c r="I64" s="259"/>
      <c r="J64" s="259"/>
      <c r="K64" s="259"/>
      <c r="L64" s="250">
        <f t="shared" si="6"/>
        <v>1071.0999999999999</v>
      </c>
    </row>
    <row r="65" spans="1:12" ht="38.25">
      <c r="A65" s="269" t="s">
        <v>82</v>
      </c>
      <c r="B65" s="243" t="s">
        <v>27</v>
      </c>
      <c r="C65" s="243" t="s">
        <v>22</v>
      </c>
      <c r="D65" s="243" t="s">
        <v>67</v>
      </c>
      <c r="E65" s="243" t="s">
        <v>83</v>
      </c>
      <c r="F65" s="243"/>
      <c r="G65" s="254">
        <f>G66</f>
        <v>200</v>
      </c>
      <c r="H65" s="254">
        <f>H66</f>
        <v>0</v>
      </c>
      <c r="I65" s="254">
        <f>I66</f>
        <v>0</v>
      </c>
      <c r="J65" s="254">
        <f>J66</f>
        <v>0</v>
      </c>
      <c r="K65" s="254">
        <f t="shared" ref="K65:L65" si="23">K66</f>
        <v>0</v>
      </c>
      <c r="L65" s="254">
        <f t="shared" si="23"/>
        <v>200</v>
      </c>
    </row>
    <row r="66" spans="1:12" ht="30" customHeight="1">
      <c r="A66" s="269" t="s">
        <v>84</v>
      </c>
      <c r="B66" s="243"/>
      <c r="C66" s="243" t="s">
        <v>22</v>
      </c>
      <c r="D66" s="243" t="s">
        <v>67</v>
      </c>
      <c r="E66" s="243" t="s">
        <v>85</v>
      </c>
      <c r="F66" s="243"/>
      <c r="G66" s="254">
        <f>G68+G67</f>
        <v>200</v>
      </c>
      <c r="H66" s="254">
        <f>H68+H67</f>
        <v>0</v>
      </c>
      <c r="I66" s="254">
        <f>I68+I67</f>
        <v>0</v>
      </c>
      <c r="J66" s="254">
        <f>J68+J67</f>
        <v>0</v>
      </c>
      <c r="K66" s="254">
        <f t="shared" ref="K66:L66" si="24">K68+K67</f>
        <v>0</v>
      </c>
      <c r="L66" s="254">
        <f t="shared" si="24"/>
        <v>200</v>
      </c>
    </row>
    <row r="67" spans="1:12" ht="30" customHeight="1">
      <c r="A67" s="255" t="s">
        <v>35</v>
      </c>
      <c r="B67" s="247" t="s">
        <v>27</v>
      </c>
      <c r="C67" s="247" t="s">
        <v>22</v>
      </c>
      <c r="D67" s="247" t="s">
        <v>67</v>
      </c>
      <c r="E67" s="247" t="s">
        <v>85</v>
      </c>
      <c r="F67" s="247" t="s">
        <v>36</v>
      </c>
      <c r="G67" s="256"/>
      <c r="H67" s="256">
        <v>11.2</v>
      </c>
      <c r="I67" s="257"/>
      <c r="J67" s="257"/>
      <c r="K67" s="257"/>
      <c r="L67" s="250">
        <f t="shared" si="6"/>
        <v>11.2</v>
      </c>
    </row>
    <row r="68" spans="1:12" ht="25.5">
      <c r="A68" s="255" t="s">
        <v>43</v>
      </c>
      <c r="B68" s="247" t="s">
        <v>27</v>
      </c>
      <c r="C68" s="247" t="s">
        <v>22</v>
      </c>
      <c r="D68" s="247" t="s">
        <v>67</v>
      </c>
      <c r="E68" s="247" t="s">
        <v>85</v>
      </c>
      <c r="F68" s="247" t="s">
        <v>44</v>
      </c>
      <c r="G68" s="256">
        <v>200</v>
      </c>
      <c r="H68" s="258">
        <v>-11.2</v>
      </c>
      <c r="I68" s="259"/>
      <c r="J68" s="259"/>
      <c r="K68" s="259"/>
      <c r="L68" s="250">
        <f t="shared" si="6"/>
        <v>188.8</v>
      </c>
    </row>
    <row r="69" spans="1:12" ht="76.5">
      <c r="A69" s="245" t="s">
        <v>26</v>
      </c>
      <c r="B69" s="243" t="s">
        <v>27</v>
      </c>
      <c r="C69" s="243" t="s">
        <v>22</v>
      </c>
      <c r="D69" s="243" t="s">
        <v>67</v>
      </c>
      <c r="E69" s="243" t="s">
        <v>29</v>
      </c>
      <c r="F69" s="243"/>
      <c r="G69" s="254">
        <f>G71+G70</f>
        <v>0</v>
      </c>
      <c r="H69" s="254">
        <f>H71+H70</f>
        <v>0</v>
      </c>
      <c r="I69" s="254">
        <f>I71+I70</f>
        <v>86</v>
      </c>
      <c r="J69" s="254">
        <f>J71+J70</f>
        <v>74.300000000000011</v>
      </c>
      <c r="K69" s="254">
        <f t="shared" ref="K69:L69" si="25">K71+K70</f>
        <v>0</v>
      </c>
      <c r="L69" s="254">
        <f t="shared" si="25"/>
        <v>160.30000000000001</v>
      </c>
    </row>
    <row r="70" spans="1:12" s="52" customFormat="1" ht="38.25">
      <c r="A70" s="255" t="s">
        <v>86</v>
      </c>
      <c r="B70" s="247" t="s">
        <v>27</v>
      </c>
      <c r="C70" s="247" t="s">
        <v>22</v>
      </c>
      <c r="D70" s="247" t="s">
        <v>67</v>
      </c>
      <c r="E70" s="247" t="s">
        <v>29</v>
      </c>
      <c r="F70" s="247" t="s">
        <v>87</v>
      </c>
      <c r="G70" s="256"/>
      <c r="H70" s="256"/>
      <c r="I70" s="257"/>
      <c r="J70" s="257">
        <f>86+74.3</f>
        <v>160.30000000000001</v>
      </c>
      <c r="K70" s="257"/>
      <c r="L70" s="250">
        <f t="shared" si="6"/>
        <v>160.30000000000001</v>
      </c>
    </row>
    <row r="71" spans="1:12" ht="38.25">
      <c r="A71" s="255" t="s">
        <v>86</v>
      </c>
      <c r="B71" s="247" t="s">
        <v>27</v>
      </c>
      <c r="C71" s="247" t="s">
        <v>22</v>
      </c>
      <c r="D71" s="247" t="s">
        <v>67</v>
      </c>
      <c r="E71" s="247" t="s">
        <v>29</v>
      </c>
      <c r="F71" s="247" t="s">
        <v>81</v>
      </c>
      <c r="G71" s="256"/>
      <c r="H71" s="258"/>
      <c r="I71" s="259">
        <v>86</v>
      </c>
      <c r="J71" s="259">
        <v>-86</v>
      </c>
      <c r="K71" s="259"/>
      <c r="L71" s="250">
        <f t="shared" si="6"/>
        <v>0</v>
      </c>
    </row>
    <row r="72" spans="1:12" s="20" customFormat="1" ht="25.5">
      <c r="A72" s="275" t="s">
        <v>88</v>
      </c>
      <c r="B72" s="243" t="s">
        <v>27</v>
      </c>
      <c r="C72" s="243" t="s">
        <v>22</v>
      </c>
      <c r="D72" s="243" t="s">
        <v>67</v>
      </c>
      <c r="E72" s="243" t="s">
        <v>89</v>
      </c>
      <c r="F72" s="243"/>
      <c r="G72" s="254">
        <f>G73+G74</f>
        <v>9037.6659999999993</v>
      </c>
      <c r="H72" s="254">
        <f>H73+H74</f>
        <v>4575.2</v>
      </c>
      <c r="I72" s="254">
        <f>I73+I74</f>
        <v>-48.0687</v>
      </c>
      <c r="J72" s="254">
        <f>J73+J74</f>
        <v>0</v>
      </c>
      <c r="K72" s="254">
        <f t="shared" ref="K72:L72" si="26">K73+K74</f>
        <v>200</v>
      </c>
      <c r="L72" s="254">
        <f t="shared" si="26"/>
        <v>13764.797299999998</v>
      </c>
    </row>
    <row r="73" spans="1:12" ht="38.25">
      <c r="A73" s="255" t="s">
        <v>86</v>
      </c>
      <c r="B73" s="247" t="s">
        <v>27</v>
      </c>
      <c r="C73" s="247" t="s">
        <v>22</v>
      </c>
      <c r="D73" s="247" t="s">
        <v>67</v>
      </c>
      <c r="E73" s="247" t="s">
        <v>89</v>
      </c>
      <c r="F73" s="247" t="s">
        <v>87</v>
      </c>
      <c r="G73" s="256">
        <v>8782.866</v>
      </c>
      <c r="H73" s="258">
        <f>300+2621.2</f>
        <v>2921.2</v>
      </c>
      <c r="I73" s="259">
        <v>-48.0687</v>
      </c>
      <c r="J73" s="259"/>
      <c r="K73" s="259"/>
      <c r="L73" s="250">
        <f t="shared" si="6"/>
        <v>11655.997299999999</v>
      </c>
    </row>
    <row r="74" spans="1:12">
      <c r="A74" s="246" t="s">
        <v>80</v>
      </c>
      <c r="B74" s="247" t="s">
        <v>27</v>
      </c>
      <c r="C74" s="247" t="s">
        <v>22</v>
      </c>
      <c r="D74" s="247" t="s">
        <v>67</v>
      </c>
      <c r="E74" s="247" t="s">
        <v>89</v>
      </c>
      <c r="F74" s="247" t="s">
        <v>81</v>
      </c>
      <c r="G74" s="256">
        <v>254.8</v>
      </c>
      <c r="H74" s="258">
        <f>600+80+974</f>
        <v>1654</v>
      </c>
      <c r="I74" s="259"/>
      <c r="J74" s="259"/>
      <c r="K74" s="259">
        <v>200</v>
      </c>
      <c r="L74" s="250">
        <f t="shared" si="6"/>
        <v>2108.8000000000002</v>
      </c>
    </row>
    <row r="75" spans="1:12" s="31" customFormat="1" ht="38.25">
      <c r="A75" s="242" t="s">
        <v>90</v>
      </c>
      <c r="B75" s="243" t="s">
        <v>27</v>
      </c>
      <c r="C75" s="243" t="s">
        <v>22</v>
      </c>
      <c r="D75" s="243" t="s">
        <v>67</v>
      </c>
      <c r="E75" s="243" t="s">
        <v>91</v>
      </c>
      <c r="F75" s="243"/>
      <c r="G75" s="244">
        <f>G79+G76+G78+G77</f>
        <v>951.7</v>
      </c>
      <c r="H75" s="244">
        <f>H79+H76+H78+H77</f>
        <v>0</v>
      </c>
      <c r="I75" s="244">
        <f>I79+I76+I78+I77</f>
        <v>0</v>
      </c>
      <c r="J75" s="244">
        <f>J79+J76+J78+J77</f>
        <v>41.3</v>
      </c>
      <c r="K75" s="244">
        <f>K79+K76+K78+K77</f>
        <v>0</v>
      </c>
      <c r="L75" s="244">
        <f t="shared" ref="L75" si="27">L79+L76+L78+L77</f>
        <v>993</v>
      </c>
    </row>
    <row r="76" spans="1:12">
      <c r="A76" s="246" t="s">
        <v>30</v>
      </c>
      <c r="B76" s="247" t="s">
        <v>27</v>
      </c>
      <c r="C76" s="247" t="s">
        <v>22</v>
      </c>
      <c r="D76" s="247" t="s">
        <v>67</v>
      </c>
      <c r="E76" s="247" t="s">
        <v>91</v>
      </c>
      <c r="F76" s="247" t="s">
        <v>31</v>
      </c>
      <c r="G76" s="248">
        <v>742</v>
      </c>
      <c r="H76" s="258"/>
      <c r="I76" s="259"/>
      <c r="J76" s="259">
        <v>41.3</v>
      </c>
      <c r="K76" s="259"/>
      <c r="L76" s="250">
        <f t="shared" si="6"/>
        <v>783.3</v>
      </c>
    </row>
    <row r="77" spans="1:12" ht="25.5">
      <c r="A77" s="255" t="s">
        <v>35</v>
      </c>
      <c r="B77" s="247" t="s">
        <v>27</v>
      </c>
      <c r="C77" s="247" t="s">
        <v>22</v>
      </c>
      <c r="D77" s="247" t="s">
        <v>67</v>
      </c>
      <c r="E77" s="247" t="s">
        <v>91</v>
      </c>
      <c r="F77" s="247" t="s">
        <v>36</v>
      </c>
      <c r="G77" s="248"/>
      <c r="H77" s="258"/>
      <c r="I77" s="259">
        <v>28</v>
      </c>
      <c r="J77" s="259"/>
      <c r="K77" s="259"/>
      <c r="L77" s="250">
        <f t="shared" si="6"/>
        <v>28</v>
      </c>
    </row>
    <row r="78" spans="1:12" ht="25.5">
      <c r="A78" s="255" t="s">
        <v>41</v>
      </c>
      <c r="B78" s="247" t="s">
        <v>27</v>
      </c>
      <c r="C78" s="247" t="s">
        <v>22</v>
      </c>
      <c r="D78" s="247" t="s">
        <v>67</v>
      </c>
      <c r="E78" s="247" t="s">
        <v>91</v>
      </c>
      <c r="F78" s="247" t="s">
        <v>42</v>
      </c>
      <c r="G78" s="248">
        <v>55</v>
      </c>
      <c r="H78" s="258"/>
      <c r="I78" s="259">
        <f>20+56.628+20.812</f>
        <v>97.44</v>
      </c>
      <c r="J78" s="259"/>
      <c r="K78" s="259"/>
      <c r="L78" s="250">
        <f t="shared" si="6"/>
        <v>152.44</v>
      </c>
    </row>
    <row r="79" spans="1:12" ht="25.5">
      <c r="A79" s="255" t="s">
        <v>43</v>
      </c>
      <c r="B79" s="247" t="s">
        <v>27</v>
      </c>
      <c r="C79" s="247" t="s">
        <v>22</v>
      </c>
      <c r="D79" s="247" t="s">
        <v>67</v>
      </c>
      <c r="E79" s="247" t="s">
        <v>91</v>
      </c>
      <c r="F79" s="247" t="s">
        <v>44</v>
      </c>
      <c r="G79" s="248">
        <v>154.69999999999999</v>
      </c>
      <c r="H79" s="258"/>
      <c r="I79" s="259">
        <f>-28-20-3.639-28.881-44.92</f>
        <v>-125.44000000000001</v>
      </c>
      <c r="J79" s="259"/>
      <c r="K79" s="259"/>
      <c r="L79" s="250">
        <f t="shared" si="6"/>
        <v>29.259999999999977</v>
      </c>
    </row>
    <row r="80" spans="1:12" s="31" customFormat="1" ht="63.75">
      <c r="A80" s="242" t="s">
        <v>92</v>
      </c>
      <c r="B80" s="243" t="s">
        <v>27</v>
      </c>
      <c r="C80" s="243" t="s">
        <v>22</v>
      </c>
      <c r="D80" s="243" t="s">
        <v>67</v>
      </c>
      <c r="E80" s="243" t="s">
        <v>93</v>
      </c>
      <c r="F80" s="243"/>
      <c r="G80" s="244">
        <f>G82+G81</f>
        <v>11.9</v>
      </c>
      <c r="H80" s="244">
        <f>H82+H81</f>
        <v>0</v>
      </c>
      <c r="I80" s="244">
        <f>I82+I81</f>
        <v>0</v>
      </c>
      <c r="J80" s="244">
        <f>J82+J81</f>
        <v>0</v>
      </c>
      <c r="K80" s="244">
        <f t="shared" ref="K80:L80" si="28">K82+K81</f>
        <v>0</v>
      </c>
      <c r="L80" s="244">
        <f t="shared" si="28"/>
        <v>11.9</v>
      </c>
    </row>
    <row r="81" spans="1:12" s="31" customFormat="1" ht="25.5">
      <c r="A81" s="255" t="s">
        <v>41</v>
      </c>
      <c r="B81" s="247" t="s">
        <v>27</v>
      </c>
      <c r="C81" s="247" t="s">
        <v>22</v>
      </c>
      <c r="D81" s="247" t="s">
        <v>67</v>
      </c>
      <c r="E81" s="247" t="s">
        <v>93</v>
      </c>
      <c r="F81" s="247" t="s">
        <v>42</v>
      </c>
      <c r="G81" s="248">
        <v>5</v>
      </c>
      <c r="H81" s="260"/>
      <c r="I81" s="261"/>
      <c r="J81" s="261"/>
      <c r="K81" s="261"/>
      <c r="L81" s="250">
        <f t="shared" si="6"/>
        <v>5</v>
      </c>
    </row>
    <row r="82" spans="1:12" ht="25.5">
      <c r="A82" s="255" t="s">
        <v>43</v>
      </c>
      <c r="B82" s="247" t="s">
        <v>27</v>
      </c>
      <c r="C82" s="247" t="s">
        <v>22</v>
      </c>
      <c r="D82" s="247" t="s">
        <v>67</v>
      </c>
      <c r="E82" s="247" t="s">
        <v>93</v>
      </c>
      <c r="F82" s="247" t="s">
        <v>44</v>
      </c>
      <c r="G82" s="248">
        <v>6.9</v>
      </c>
      <c r="H82" s="258"/>
      <c r="I82" s="259"/>
      <c r="J82" s="259"/>
      <c r="K82" s="259"/>
      <c r="L82" s="250">
        <f t="shared" si="6"/>
        <v>6.9</v>
      </c>
    </row>
    <row r="83" spans="1:12" s="31" customFormat="1" ht="51">
      <c r="A83" s="242" t="s">
        <v>94</v>
      </c>
      <c r="B83" s="243" t="s">
        <v>27</v>
      </c>
      <c r="C83" s="243" t="s">
        <v>22</v>
      </c>
      <c r="D83" s="243" t="s">
        <v>67</v>
      </c>
      <c r="E83" s="243" t="s">
        <v>95</v>
      </c>
      <c r="F83" s="243"/>
      <c r="G83" s="244">
        <f>G87+G84+G85+G86</f>
        <v>2495.4</v>
      </c>
      <c r="H83" s="244">
        <f>H87+H84+H85+H86</f>
        <v>0</v>
      </c>
      <c r="I83" s="244">
        <f>I87+I84+I85+I86</f>
        <v>0</v>
      </c>
      <c r="J83" s="244">
        <f>J87+J84+J85+J86</f>
        <v>0</v>
      </c>
      <c r="K83" s="244"/>
      <c r="L83" s="250">
        <f t="shared" si="6"/>
        <v>2495.4</v>
      </c>
    </row>
    <row r="84" spans="1:12">
      <c r="A84" s="246" t="s">
        <v>30</v>
      </c>
      <c r="B84" s="247" t="s">
        <v>27</v>
      </c>
      <c r="C84" s="247" t="s">
        <v>22</v>
      </c>
      <c r="D84" s="247" t="s">
        <v>67</v>
      </c>
      <c r="E84" s="247" t="s">
        <v>95</v>
      </c>
      <c r="F84" s="247" t="s">
        <v>31</v>
      </c>
      <c r="G84" s="248">
        <v>1955</v>
      </c>
      <c r="H84" s="258"/>
      <c r="I84" s="259"/>
      <c r="J84" s="259"/>
      <c r="K84" s="259"/>
      <c r="L84" s="250">
        <f t="shared" si="6"/>
        <v>1955</v>
      </c>
    </row>
    <row r="85" spans="1:12" ht="25.5">
      <c r="A85" s="255" t="s">
        <v>35</v>
      </c>
      <c r="B85" s="247" t="s">
        <v>27</v>
      </c>
      <c r="C85" s="247" t="s">
        <v>22</v>
      </c>
      <c r="D85" s="247" t="s">
        <v>67</v>
      </c>
      <c r="E85" s="247" t="s">
        <v>95</v>
      </c>
      <c r="F85" s="247" t="s">
        <v>36</v>
      </c>
      <c r="G85" s="248">
        <v>145.4</v>
      </c>
      <c r="H85" s="258"/>
      <c r="I85" s="259"/>
      <c r="J85" s="259"/>
      <c r="K85" s="259"/>
      <c r="L85" s="250">
        <f t="shared" si="6"/>
        <v>145.4</v>
      </c>
    </row>
    <row r="86" spans="1:12" ht="25.5">
      <c r="A86" s="262" t="s">
        <v>41</v>
      </c>
      <c r="B86" s="247" t="s">
        <v>27</v>
      </c>
      <c r="C86" s="247" t="s">
        <v>22</v>
      </c>
      <c r="D86" s="247" t="s">
        <v>67</v>
      </c>
      <c r="E86" s="247" t="s">
        <v>95</v>
      </c>
      <c r="F86" s="247" t="s">
        <v>42</v>
      </c>
      <c r="G86" s="248">
        <v>135</v>
      </c>
      <c r="H86" s="258"/>
      <c r="I86" s="259">
        <v>11</v>
      </c>
      <c r="J86" s="259"/>
      <c r="K86" s="259"/>
      <c r="L86" s="250">
        <f t="shared" si="6"/>
        <v>146</v>
      </c>
    </row>
    <row r="87" spans="1:12" ht="25.5">
      <c r="A87" s="262" t="s">
        <v>43</v>
      </c>
      <c r="B87" s="247" t="s">
        <v>27</v>
      </c>
      <c r="C87" s="247" t="s">
        <v>22</v>
      </c>
      <c r="D87" s="247" t="s">
        <v>67</v>
      </c>
      <c r="E87" s="247" t="s">
        <v>95</v>
      </c>
      <c r="F87" s="247" t="s">
        <v>44</v>
      </c>
      <c r="G87" s="248">
        <v>260</v>
      </c>
      <c r="H87" s="258"/>
      <c r="I87" s="259">
        <v>-11</v>
      </c>
      <c r="J87" s="259"/>
      <c r="K87" s="259"/>
      <c r="L87" s="250">
        <f t="shared" si="6"/>
        <v>249</v>
      </c>
    </row>
    <row r="88" spans="1:12" s="20" customFormat="1" ht="38.25">
      <c r="A88" s="263" t="s">
        <v>96</v>
      </c>
      <c r="B88" s="243" t="s">
        <v>27</v>
      </c>
      <c r="C88" s="243" t="s">
        <v>22</v>
      </c>
      <c r="D88" s="243" t="s">
        <v>67</v>
      </c>
      <c r="E88" s="243" t="s">
        <v>97</v>
      </c>
      <c r="F88" s="243"/>
      <c r="G88" s="244">
        <f>G89</f>
        <v>0</v>
      </c>
      <c r="H88" s="244">
        <f>H89</f>
        <v>2402.9</v>
      </c>
      <c r="I88" s="244">
        <f>I89</f>
        <v>0</v>
      </c>
      <c r="J88" s="244">
        <f>J89</f>
        <v>0</v>
      </c>
      <c r="K88" s="244">
        <f t="shared" ref="K88:L88" si="29">K89</f>
        <v>0</v>
      </c>
      <c r="L88" s="244">
        <f t="shared" si="29"/>
        <v>2402.9</v>
      </c>
    </row>
    <row r="89" spans="1:12" ht="25.5">
      <c r="A89" s="262" t="s">
        <v>43</v>
      </c>
      <c r="B89" s="247" t="s">
        <v>27</v>
      </c>
      <c r="C89" s="247" t="s">
        <v>22</v>
      </c>
      <c r="D89" s="247" t="s">
        <v>67</v>
      </c>
      <c r="E89" s="247" t="s">
        <v>97</v>
      </c>
      <c r="F89" s="247" t="s">
        <v>44</v>
      </c>
      <c r="G89" s="248"/>
      <c r="H89" s="258">
        <f>226.9+2176</f>
        <v>2402.9</v>
      </c>
      <c r="I89" s="259"/>
      <c r="J89" s="259"/>
      <c r="K89" s="259"/>
      <c r="L89" s="250">
        <f t="shared" ref="L89:L152" si="30">I89+H89+G89+J89+K89</f>
        <v>2402.9</v>
      </c>
    </row>
    <row r="90" spans="1:12" s="20" customFormat="1" ht="51">
      <c r="A90" s="263" t="s">
        <v>98</v>
      </c>
      <c r="B90" s="243" t="s">
        <v>27</v>
      </c>
      <c r="C90" s="243" t="s">
        <v>22</v>
      </c>
      <c r="D90" s="243" t="s">
        <v>67</v>
      </c>
      <c r="E90" s="243" t="s">
        <v>99</v>
      </c>
      <c r="F90" s="243"/>
      <c r="G90" s="244">
        <f>G91</f>
        <v>5373</v>
      </c>
      <c r="H90" s="244">
        <f>H91</f>
        <v>0</v>
      </c>
      <c r="I90" s="244">
        <f>I91</f>
        <v>-5373</v>
      </c>
      <c r="J90" s="244">
        <f>J91</f>
        <v>0</v>
      </c>
      <c r="K90" s="244">
        <f t="shared" ref="K90:L90" si="31">K91</f>
        <v>0</v>
      </c>
      <c r="L90" s="244">
        <f t="shared" si="31"/>
        <v>0</v>
      </c>
    </row>
    <row r="91" spans="1:12">
      <c r="A91" s="246" t="s">
        <v>64</v>
      </c>
      <c r="B91" s="247" t="s">
        <v>27</v>
      </c>
      <c r="C91" s="247" t="s">
        <v>22</v>
      </c>
      <c r="D91" s="247" t="s">
        <v>67</v>
      </c>
      <c r="E91" s="247" t="s">
        <v>99</v>
      </c>
      <c r="F91" s="247" t="s">
        <v>65</v>
      </c>
      <c r="G91" s="248">
        <v>5373</v>
      </c>
      <c r="H91" s="258"/>
      <c r="I91" s="259">
        <v>-5373</v>
      </c>
      <c r="J91" s="259"/>
      <c r="K91" s="259"/>
      <c r="L91" s="250">
        <f t="shared" si="30"/>
        <v>0</v>
      </c>
    </row>
    <row r="92" spans="1:12" s="20" customFormat="1">
      <c r="A92" s="296" t="s">
        <v>100</v>
      </c>
      <c r="B92" s="243" t="s">
        <v>27</v>
      </c>
      <c r="C92" s="243" t="s">
        <v>22</v>
      </c>
      <c r="D92" s="243" t="s">
        <v>67</v>
      </c>
      <c r="E92" s="243" t="s">
        <v>101</v>
      </c>
      <c r="F92" s="243"/>
      <c r="G92" s="244">
        <f>G93</f>
        <v>0</v>
      </c>
      <c r="H92" s="244">
        <f>H93</f>
        <v>0</v>
      </c>
      <c r="I92" s="244">
        <f>I93</f>
        <v>0</v>
      </c>
      <c r="J92" s="244">
        <f>J93</f>
        <v>3400</v>
      </c>
      <c r="K92" s="244">
        <f t="shared" ref="K92:L92" si="32">K93</f>
        <v>0</v>
      </c>
      <c r="L92" s="244">
        <f t="shared" si="32"/>
        <v>3400</v>
      </c>
    </row>
    <row r="93" spans="1:12">
      <c r="A93" s="246" t="s">
        <v>64</v>
      </c>
      <c r="B93" s="247" t="s">
        <v>27</v>
      </c>
      <c r="C93" s="247" t="s">
        <v>22</v>
      </c>
      <c r="D93" s="247" t="s">
        <v>67</v>
      </c>
      <c r="E93" s="247" t="s">
        <v>101</v>
      </c>
      <c r="F93" s="247" t="s">
        <v>65</v>
      </c>
      <c r="G93" s="248"/>
      <c r="H93" s="258"/>
      <c r="I93" s="259"/>
      <c r="J93" s="259">
        <v>3400</v>
      </c>
      <c r="K93" s="259"/>
      <c r="L93" s="250">
        <f t="shared" si="30"/>
        <v>3400</v>
      </c>
    </row>
    <row r="94" spans="1:12" s="20" customFormat="1" ht="25.5">
      <c r="A94" s="264" t="s">
        <v>102</v>
      </c>
      <c r="B94" s="243" t="s">
        <v>27</v>
      </c>
      <c r="C94" s="243" t="s">
        <v>22</v>
      </c>
      <c r="D94" s="243" t="s">
        <v>67</v>
      </c>
      <c r="E94" s="243" t="s">
        <v>103</v>
      </c>
      <c r="F94" s="243"/>
      <c r="G94" s="244">
        <f>G95</f>
        <v>0</v>
      </c>
      <c r="H94" s="244">
        <f>H95</f>
        <v>0</v>
      </c>
      <c r="I94" s="244">
        <f>I95</f>
        <v>0</v>
      </c>
      <c r="J94" s="244">
        <f>J95</f>
        <v>1231</v>
      </c>
      <c r="K94" s="244">
        <f t="shared" ref="K94:L94" si="33">K95</f>
        <v>0</v>
      </c>
      <c r="L94" s="244">
        <f t="shared" si="33"/>
        <v>1231</v>
      </c>
    </row>
    <row r="95" spans="1:12" ht="25.5">
      <c r="A95" s="262" t="s">
        <v>104</v>
      </c>
      <c r="B95" s="247" t="s">
        <v>27</v>
      </c>
      <c r="C95" s="247" t="s">
        <v>22</v>
      </c>
      <c r="D95" s="247" t="s">
        <v>67</v>
      </c>
      <c r="E95" s="247" t="s">
        <v>103</v>
      </c>
      <c r="F95" s="247" t="s">
        <v>105</v>
      </c>
      <c r="G95" s="248"/>
      <c r="H95" s="258"/>
      <c r="I95" s="259"/>
      <c r="J95" s="259">
        <v>1231</v>
      </c>
      <c r="K95" s="259"/>
      <c r="L95" s="250">
        <f t="shared" si="30"/>
        <v>1231</v>
      </c>
    </row>
    <row r="96" spans="1:12" s="20" customFormat="1">
      <c r="A96" s="295" t="s">
        <v>106</v>
      </c>
      <c r="B96" s="243" t="s">
        <v>27</v>
      </c>
      <c r="C96" s="243" t="s">
        <v>22</v>
      </c>
      <c r="D96" s="243" t="s">
        <v>67</v>
      </c>
      <c r="E96" s="243" t="s">
        <v>107</v>
      </c>
      <c r="F96" s="243"/>
      <c r="G96" s="244">
        <f>G97</f>
        <v>564.29</v>
      </c>
      <c r="H96" s="244">
        <f t="shared" ref="H96:L96" si="34">H97</f>
        <v>0</v>
      </c>
      <c r="I96" s="244">
        <f t="shared" si="34"/>
        <v>0</v>
      </c>
      <c r="J96" s="244">
        <f t="shared" si="34"/>
        <v>0</v>
      </c>
      <c r="K96" s="244">
        <f t="shared" si="34"/>
        <v>0</v>
      </c>
      <c r="L96" s="244">
        <f t="shared" si="34"/>
        <v>564.29</v>
      </c>
    </row>
    <row r="97" spans="1:16" ht="25.5">
      <c r="A97" s="262" t="s">
        <v>104</v>
      </c>
      <c r="B97" s="247" t="s">
        <v>27</v>
      </c>
      <c r="C97" s="247" t="s">
        <v>22</v>
      </c>
      <c r="D97" s="247" t="s">
        <v>67</v>
      </c>
      <c r="E97" s="247" t="s">
        <v>107</v>
      </c>
      <c r="F97" s="247" t="s">
        <v>105</v>
      </c>
      <c r="G97" s="248">
        <v>564.29</v>
      </c>
      <c r="H97" s="258"/>
      <c r="I97" s="259"/>
      <c r="J97" s="259"/>
      <c r="K97" s="259"/>
      <c r="L97" s="250">
        <f t="shared" si="30"/>
        <v>564.29</v>
      </c>
    </row>
    <row r="98" spans="1:16" s="20" customFormat="1" ht="25.5">
      <c r="A98" s="269" t="s">
        <v>108</v>
      </c>
      <c r="B98" s="243" t="s">
        <v>27</v>
      </c>
      <c r="C98" s="243" t="s">
        <v>22</v>
      </c>
      <c r="D98" s="243" t="s">
        <v>67</v>
      </c>
      <c r="E98" s="243" t="s">
        <v>109</v>
      </c>
      <c r="F98" s="243"/>
      <c r="G98" s="244">
        <f>G99</f>
        <v>0</v>
      </c>
      <c r="H98" s="244">
        <f>H99</f>
        <v>0</v>
      </c>
      <c r="I98" s="244">
        <f>I99</f>
        <v>127.872</v>
      </c>
      <c r="J98" s="244">
        <f>J99</f>
        <v>0</v>
      </c>
      <c r="K98" s="244">
        <f t="shared" ref="K98:L98" si="35">K99</f>
        <v>0</v>
      </c>
      <c r="L98" s="244">
        <f t="shared" si="35"/>
        <v>127.872</v>
      </c>
    </row>
    <row r="99" spans="1:16" ht="25.5">
      <c r="A99" s="262" t="s">
        <v>47</v>
      </c>
      <c r="B99" s="247" t="s">
        <v>27</v>
      </c>
      <c r="C99" s="247" t="s">
        <v>22</v>
      </c>
      <c r="D99" s="247" t="s">
        <v>67</v>
      </c>
      <c r="E99" s="247" t="s">
        <v>109</v>
      </c>
      <c r="F99" s="247" t="s">
        <v>48</v>
      </c>
      <c r="G99" s="248"/>
      <c r="H99" s="258"/>
      <c r="I99" s="259">
        <v>127.872</v>
      </c>
      <c r="J99" s="259"/>
      <c r="K99" s="259"/>
      <c r="L99" s="250">
        <f t="shared" si="30"/>
        <v>127.872</v>
      </c>
    </row>
    <row r="100" spans="1:16" s="20" customFormat="1">
      <c r="A100" s="269" t="s">
        <v>1025</v>
      </c>
      <c r="B100" s="243" t="s">
        <v>27</v>
      </c>
      <c r="C100" s="243" t="s">
        <v>22</v>
      </c>
      <c r="D100" s="243" t="s">
        <v>67</v>
      </c>
      <c r="E100" s="243" t="s">
        <v>444</v>
      </c>
      <c r="F100" s="243"/>
      <c r="G100" s="244">
        <f>G101</f>
        <v>0</v>
      </c>
      <c r="H100" s="244">
        <f t="shared" ref="H100:L100" si="36">H101</f>
        <v>0</v>
      </c>
      <c r="I100" s="244">
        <f t="shared" si="36"/>
        <v>0</v>
      </c>
      <c r="J100" s="244">
        <f t="shared" si="36"/>
        <v>0</v>
      </c>
      <c r="K100" s="244">
        <f t="shared" si="36"/>
        <v>599</v>
      </c>
      <c r="L100" s="244">
        <f t="shared" si="36"/>
        <v>599</v>
      </c>
    </row>
    <row r="101" spans="1:16" ht="25.5">
      <c r="A101" s="262" t="s">
        <v>43</v>
      </c>
      <c r="B101" s="247" t="s">
        <v>27</v>
      </c>
      <c r="C101" s="247" t="s">
        <v>22</v>
      </c>
      <c r="D101" s="247" t="s">
        <v>67</v>
      </c>
      <c r="E101" s="247" t="s">
        <v>444</v>
      </c>
      <c r="F101" s="247" t="s">
        <v>44</v>
      </c>
      <c r="G101" s="248"/>
      <c r="H101" s="258"/>
      <c r="I101" s="259"/>
      <c r="J101" s="259"/>
      <c r="K101" s="259">
        <v>599</v>
      </c>
      <c r="L101" s="249">
        <f>K101</f>
        <v>599</v>
      </c>
    </row>
    <row r="102" spans="1:16">
      <c r="A102" s="242" t="s">
        <v>110</v>
      </c>
      <c r="B102" s="243"/>
      <c r="C102" s="243" t="s">
        <v>28</v>
      </c>
      <c r="D102" s="243" t="s">
        <v>111</v>
      </c>
      <c r="E102" s="243"/>
      <c r="F102" s="247"/>
      <c r="G102" s="244">
        <f>G103+G105</f>
        <v>2234.1260000000002</v>
      </c>
      <c r="H102" s="244">
        <f>H103+H105</f>
        <v>0</v>
      </c>
      <c r="I102" s="244">
        <f>I103+I105</f>
        <v>0</v>
      </c>
      <c r="J102" s="244">
        <f>J103+J105</f>
        <v>197.65099999999998</v>
      </c>
      <c r="K102" s="244">
        <f t="shared" ref="K102:L102" si="37">K103+K105</f>
        <v>0</v>
      </c>
      <c r="L102" s="244">
        <f t="shared" si="37"/>
        <v>2431.777</v>
      </c>
    </row>
    <row r="103" spans="1:16" s="31" customFormat="1" ht="38.25">
      <c r="A103" s="242" t="s">
        <v>112</v>
      </c>
      <c r="B103" s="243" t="s">
        <v>27</v>
      </c>
      <c r="C103" s="243" t="s">
        <v>28</v>
      </c>
      <c r="D103" s="243" t="s">
        <v>111</v>
      </c>
      <c r="E103" s="243" t="s">
        <v>113</v>
      </c>
      <c r="F103" s="243"/>
      <c r="G103" s="244">
        <f>G104</f>
        <v>2234.1260000000002</v>
      </c>
      <c r="H103" s="244">
        <f>H104</f>
        <v>0</v>
      </c>
      <c r="I103" s="244">
        <f>I104</f>
        <v>0</v>
      </c>
      <c r="J103" s="244">
        <f>J104</f>
        <v>-112.09</v>
      </c>
      <c r="K103" s="244">
        <f t="shared" ref="K103:L103" si="38">K104</f>
        <v>0</v>
      </c>
      <c r="L103" s="244">
        <f t="shared" si="38"/>
        <v>2122.0360000000001</v>
      </c>
    </row>
    <row r="104" spans="1:16">
      <c r="A104" s="265" t="s">
        <v>114</v>
      </c>
      <c r="B104" s="247" t="s">
        <v>27</v>
      </c>
      <c r="C104" s="247" t="s">
        <v>28</v>
      </c>
      <c r="D104" s="247" t="s">
        <v>111</v>
      </c>
      <c r="E104" s="247" t="s">
        <v>113</v>
      </c>
      <c r="F104" s="247" t="s">
        <v>115</v>
      </c>
      <c r="G104" s="248">
        <v>2234.1260000000002</v>
      </c>
      <c r="H104" s="258"/>
      <c r="I104" s="259"/>
      <c r="J104" s="259">
        <v>-112.09</v>
      </c>
      <c r="K104" s="259"/>
      <c r="L104" s="250">
        <f t="shared" si="30"/>
        <v>2122.0360000000001</v>
      </c>
    </row>
    <row r="105" spans="1:16" s="20" customFormat="1" ht="89.25">
      <c r="A105" s="264" t="s">
        <v>116</v>
      </c>
      <c r="B105" s="243" t="s">
        <v>27</v>
      </c>
      <c r="C105" s="243" t="s">
        <v>28</v>
      </c>
      <c r="D105" s="243" t="s">
        <v>111</v>
      </c>
      <c r="E105" s="243" t="s">
        <v>117</v>
      </c>
      <c r="F105" s="243"/>
      <c r="G105" s="244">
        <f>G106</f>
        <v>0</v>
      </c>
      <c r="H105" s="244">
        <f>H106</f>
        <v>0</v>
      </c>
      <c r="I105" s="244">
        <f>I106</f>
        <v>0</v>
      </c>
      <c r="J105" s="244">
        <f>J106</f>
        <v>309.74099999999999</v>
      </c>
      <c r="K105" s="244">
        <f t="shared" ref="K105:L105" si="39">K106</f>
        <v>0</v>
      </c>
      <c r="L105" s="244">
        <f t="shared" si="39"/>
        <v>309.74099999999999</v>
      </c>
    </row>
    <row r="106" spans="1:16">
      <c r="A106" s="265"/>
      <c r="B106" s="247" t="s">
        <v>27</v>
      </c>
      <c r="C106" s="247" t="s">
        <v>28</v>
      </c>
      <c r="D106" s="247" t="s">
        <v>111</v>
      </c>
      <c r="E106" s="247" t="s">
        <v>117</v>
      </c>
      <c r="F106" s="247" t="s">
        <v>118</v>
      </c>
      <c r="G106" s="248"/>
      <c r="H106" s="258"/>
      <c r="I106" s="259"/>
      <c r="J106" s="259">
        <v>309.74099999999999</v>
      </c>
      <c r="K106" s="259"/>
      <c r="L106" s="250">
        <f t="shared" si="30"/>
        <v>309.74099999999999</v>
      </c>
    </row>
    <row r="107" spans="1:16" ht="38.25">
      <c r="A107" s="242" t="s">
        <v>119</v>
      </c>
      <c r="B107" s="243"/>
      <c r="C107" s="243" t="s">
        <v>111</v>
      </c>
      <c r="D107" s="243"/>
      <c r="E107" s="243"/>
      <c r="F107" s="243"/>
      <c r="G107" s="244">
        <f>G108+G124+G121</f>
        <v>1350</v>
      </c>
      <c r="H107" s="244">
        <f>H108+H124+H121</f>
        <v>0</v>
      </c>
      <c r="I107" s="244">
        <f>I108+I124+I121</f>
        <v>0</v>
      </c>
      <c r="J107" s="244">
        <f>J108+J124+J121</f>
        <v>0</v>
      </c>
      <c r="K107" s="244">
        <f t="shared" ref="K107:L107" si="40">K108+K124+K121</f>
        <v>0</v>
      </c>
      <c r="L107" s="244">
        <f t="shared" si="40"/>
        <v>1350</v>
      </c>
    </row>
    <row r="108" spans="1:16">
      <c r="A108" s="251" t="s">
        <v>120</v>
      </c>
      <c r="B108" s="243"/>
      <c r="C108" s="243" t="s">
        <v>111</v>
      </c>
      <c r="D108" s="243" t="s">
        <v>28</v>
      </c>
      <c r="E108" s="243"/>
      <c r="F108" s="243"/>
      <c r="G108" s="244">
        <f>G110</f>
        <v>600</v>
      </c>
      <c r="H108" s="244">
        <f>H110</f>
        <v>0</v>
      </c>
      <c r="I108" s="244">
        <f>I110</f>
        <v>0</v>
      </c>
      <c r="J108" s="244">
        <f>J110</f>
        <v>0</v>
      </c>
      <c r="K108" s="244">
        <f t="shared" ref="K108:L108" si="41">K110</f>
        <v>0</v>
      </c>
      <c r="L108" s="244">
        <f t="shared" si="41"/>
        <v>600</v>
      </c>
    </row>
    <row r="109" spans="1:16" ht="28.5" customHeight="1">
      <c r="A109" s="251" t="s">
        <v>121</v>
      </c>
      <c r="B109" s="243" t="s">
        <v>27</v>
      </c>
      <c r="C109" s="243" t="s">
        <v>111</v>
      </c>
      <c r="D109" s="243" t="s">
        <v>28</v>
      </c>
      <c r="E109" s="243" t="s">
        <v>122</v>
      </c>
      <c r="F109" s="243"/>
      <c r="G109" s="244">
        <f>G110</f>
        <v>600</v>
      </c>
      <c r="H109" s="244">
        <f>H110</f>
        <v>0</v>
      </c>
      <c r="I109" s="244">
        <f>I110</f>
        <v>0</v>
      </c>
      <c r="J109" s="244">
        <f>J110</f>
        <v>0</v>
      </c>
      <c r="K109" s="244">
        <f t="shared" ref="K109:L109" si="42">K110</f>
        <v>0</v>
      </c>
      <c r="L109" s="244">
        <f t="shared" si="42"/>
        <v>600</v>
      </c>
      <c r="P109" s="1" t="s">
        <v>123</v>
      </c>
    </row>
    <row r="110" spans="1:16" s="20" customFormat="1" ht="39" customHeight="1">
      <c r="A110" s="251" t="s">
        <v>124</v>
      </c>
      <c r="B110" s="243" t="s">
        <v>27</v>
      </c>
      <c r="C110" s="243" t="s">
        <v>111</v>
      </c>
      <c r="D110" s="243" t="s">
        <v>28</v>
      </c>
      <c r="E110" s="243" t="s">
        <v>125</v>
      </c>
      <c r="F110" s="243"/>
      <c r="G110" s="244">
        <f>G117+G115+G113+G111+G119</f>
        <v>600</v>
      </c>
      <c r="H110" s="244">
        <f>H117+H115+H113+H111+H119</f>
        <v>0</v>
      </c>
      <c r="I110" s="244">
        <f>I117+I115+I113+I111+I119</f>
        <v>0</v>
      </c>
      <c r="J110" s="244">
        <f>J117+J115+J113+J111+J119</f>
        <v>0</v>
      </c>
      <c r="K110" s="244">
        <f t="shared" ref="K110:L110" si="43">K117+K115+K113+K111+K119</f>
        <v>0</v>
      </c>
      <c r="L110" s="244">
        <f t="shared" si="43"/>
        <v>600</v>
      </c>
    </row>
    <row r="111" spans="1:16" s="20" customFormat="1" ht="89.25">
      <c r="A111" s="251" t="s">
        <v>126</v>
      </c>
      <c r="B111" s="243" t="s">
        <v>27</v>
      </c>
      <c r="C111" s="243" t="s">
        <v>111</v>
      </c>
      <c r="D111" s="243" t="s">
        <v>28</v>
      </c>
      <c r="E111" s="243" t="s">
        <v>127</v>
      </c>
      <c r="F111" s="243"/>
      <c r="G111" s="244">
        <f>G112</f>
        <v>150</v>
      </c>
      <c r="H111" s="244">
        <f>H112</f>
        <v>0</v>
      </c>
      <c r="I111" s="244">
        <f>I112</f>
        <v>0</v>
      </c>
      <c r="J111" s="244">
        <f>J112</f>
        <v>0</v>
      </c>
      <c r="K111" s="244">
        <f t="shared" ref="K111:L111" si="44">K112</f>
        <v>0</v>
      </c>
      <c r="L111" s="244">
        <f t="shared" si="44"/>
        <v>150</v>
      </c>
    </row>
    <row r="112" spans="1:16" ht="25.5">
      <c r="A112" s="255" t="s">
        <v>43</v>
      </c>
      <c r="B112" s="247" t="s">
        <v>27</v>
      </c>
      <c r="C112" s="247" t="s">
        <v>111</v>
      </c>
      <c r="D112" s="247" t="s">
        <v>28</v>
      </c>
      <c r="E112" s="247" t="s">
        <v>127</v>
      </c>
      <c r="F112" s="247" t="s">
        <v>44</v>
      </c>
      <c r="G112" s="248">
        <v>150</v>
      </c>
      <c r="H112" s="258"/>
      <c r="I112" s="259"/>
      <c r="J112" s="259"/>
      <c r="K112" s="259"/>
      <c r="L112" s="250">
        <f t="shared" si="30"/>
        <v>150</v>
      </c>
    </row>
    <row r="113" spans="1:12" s="20" customFormat="1" ht="63.75">
      <c r="A113" s="251" t="s">
        <v>128</v>
      </c>
      <c r="B113" s="243" t="s">
        <v>27</v>
      </c>
      <c r="C113" s="243" t="s">
        <v>111</v>
      </c>
      <c r="D113" s="243" t="s">
        <v>28</v>
      </c>
      <c r="E113" s="243" t="s">
        <v>129</v>
      </c>
      <c r="F113" s="243"/>
      <c r="G113" s="244">
        <f>G114</f>
        <v>200</v>
      </c>
      <c r="H113" s="244">
        <f>H114</f>
        <v>0</v>
      </c>
      <c r="I113" s="244">
        <f>I114</f>
        <v>0</v>
      </c>
      <c r="J113" s="244">
        <f>J114</f>
        <v>0</v>
      </c>
      <c r="K113" s="244">
        <f t="shared" ref="K113:L113" si="45">K114</f>
        <v>0</v>
      </c>
      <c r="L113" s="244">
        <f t="shared" si="45"/>
        <v>200</v>
      </c>
    </row>
    <row r="114" spans="1:12" ht="25.5">
      <c r="A114" s="255" t="s">
        <v>43</v>
      </c>
      <c r="B114" s="247" t="s">
        <v>27</v>
      </c>
      <c r="C114" s="247" t="s">
        <v>111</v>
      </c>
      <c r="D114" s="247" t="s">
        <v>28</v>
      </c>
      <c r="E114" s="247" t="s">
        <v>129</v>
      </c>
      <c r="F114" s="247" t="s">
        <v>44</v>
      </c>
      <c r="G114" s="248">
        <v>200</v>
      </c>
      <c r="H114" s="258"/>
      <c r="I114" s="259"/>
      <c r="J114" s="259"/>
      <c r="K114" s="259"/>
      <c r="L114" s="250">
        <f t="shared" si="30"/>
        <v>200</v>
      </c>
    </row>
    <row r="115" spans="1:12" s="20" customFormat="1" ht="63.75">
      <c r="A115" s="251" t="s">
        <v>130</v>
      </c>
      <c r="B115" s="243" t="s">
        <v>27</v>
      </c>
      <c r="C115" s="243" t="s">
        <v>111</v>
      </c>
      <c r="D115" s="243" t="s">
        <v>28</v>
      </c>
      <c r="E115" s="243" t="s">
        <v>131</v>
      </c>
      <c r="F115" s="243"/>
      <c r="G115" s="244">
        <f>G116</f>
        <v>100</v>
      </c>
      <c r="H115" s="244">
        <f>H116</f>
        <v>0</v>
      </c>
      <c r="I115" s="244">
        <f>I116</f>
        <v>-20</v>
      </c>
      <c r="J115" s="244">
        <f>J116</f>
        <v>0</v>
      </c>
      <c r="K115" s="244">
        <f t="shared" ref="K115:L115" si="46">K116</f>
        <v>0</v>
      </c>
      <c r="L115" s="244">
        <f t="shared" si="46"/>
        <v>80</v>
      </c>
    </row>
    <row r="116" spans="1:12" ht="25.5">
      <c r="A116" s="255" t="s">
        <v>43</v>
      </c>
      <c r="B116" s="247" t="s">
        <v>27</v>
      </c>
      <c r="C116" s="247" t="s">
        <v>111</v>
      </c>
      <c r="D116" s="247" t="s">
        <v>28</v>
      </c>
      <c r="E116" s="247" t="s">
        <v>131</v>
      </c>
      <c r="F116" s="247" t="s">
        <v>44</v>
      </c>
      <c r="G116" s="248">
        <v>100</v>
      </c>
      <c r="H116" s="258"/>
      <c r="I116" s="259">
        <v>-20</v>
      </c>
      <c r="J116" s="259"/>
      <c r="K116" s="259"/>
      <c r="L116" s="250">
        <f t="shared" si="30"/>
        <v>80</v>
      </c>
    </row>
    <row r="117" spans="1:12" s="20" customFormat="1" ht="63.75">
      <c r="A117" s="251" t="s">
        <v>132</v>
      </c>
      <c r="B117" s="243" t="s">
        <v>27</v>
      </c>
      <c r="C117" s="243" t="s">
        <v>111</v>
      </c>
      <c r="D117" s="243" t="s">
        <v>28</v>
      </c>
      <c r="E117" s="243" t="s">
        <v>133</v>
      </c>
      <c r="F117" s="243"/>
      <c r="G117" s="244">
        <f>G118</f>
        <v>100</v>
      </c>
      <c r="H117" s="244">
        <f>H118</f>
        <v>0</v>
      </c>
      <c r="I117" s="244">
        <f>I118</f>
        <v>20</v>
      </c>
      <c r="J117" s="244">
        <f>J118</f>
        <v>0</v>
      </c>
      <c r="K117" s="244">
        <f t="shared" ref="K117:L117" si="47">K118</f>
        <v>0</v>
      </c>
      <c r="L117" s="244">
        <f t="shared" si="47"/>
        <v>120</v>
      </c>
    </row>
    <row r="118" spans="1:12" ht="25.5">
      <c r="A118" s="255" t="s">
        <v>43</v>
      </c>
      <c r="B118" s="247" t="s">
        <v>27</v>
      </c>
      <c r="C118" s="247" t="s">
        <v>111</v>
      </c>
      <c r="D118" s="247" t="s">
        <v>28</v>
      </c>
      <c r="E118" s="247" t="s">
        <v>133</v>
      </c>
      <c r="F118" s="247" t="s">
        <v>44</v>
      </c>
      <c r="G118" s="248">
        <v>100</v>
      </c>
      <c r="H118" s="258"/>
      <c r="I118" s="259">
        <v>20</v>
      </c>
      <c r="J118" s="259"/>
      <c r="K118" s="259"/>
      <c r="L118" s="250">
        <f t="shared" si="30"/>
        <v>120</v>
      </c>
    </row>
    <row r="119" spans="1:12" s="20" customFormat="1" ht="38.25">
      <c r="A119" s="251" t="s">
        <v>134</v>
      </c>
      <c r="B119" s="243" t="s">
        <v>27</v>
      </c>
      <c r="C119" s="243" t="s">
        <v>111</v>
      </c>
      <c r="D119" s="243" t="s">
        <v>28</v>
      </c>
      <c r="E119" s="243" t="s">
        <v>135</v>
      </c>
      <c r="F119" s="243"/>
      <c r="G119" s="244">
        <f>G120</f>
        <v>50</v>
      </c>
      <c r="H119" s="244">
        <f>H120</f>
        <v>0</v>
      </c>
      <c r="I119" s="244">
        <f>I120</f>
        <v>0</v>
      </c>
      <c r="J119" s="244">
        <f>J120</f>
        <v>0</v>
      </c>
      <c r="K119" s="244">
        <f t="shared" ref="K119:L119" si="48">K120</f>
        <v>0</v>
      </c>
      <c r="L119" s="244">
        <f t="shared" si="48"/>
        <v>50</v>
      </c>
    </row>
    <row r="120" spans="1:12" ht="25.5">
      <c r="A120" s="255" t="s">
        <v>43</v>
      </c>
      <c r="B120" s="247" t="s">
        <v>27</v>
      </c>
      <c r="C120" s="247" t="s">
        <v>111</v>
      </c>
      <c r="D120" s="247" t="s">
        <v>28</v>
      </c>
      <c r="E120" s="247" t="s">
        <v>135</v>
      </c>
      <c r="F120" s="247" t="s">
        <v>44</v>
      </c>
      <c r="G120" s="248">
        <v>50</v>
      </c>
      <c r="H120" s="258"/>
      <c r="I120" s="259"/>
      <c r="J120" s="259"/>
      <c r="K120" s="259"/>
      <c r="L120" s="250">
        <f t="shared" si="30"/>
        <v>50</v>
      </c>
    </row>
    <row r="121" spans="1:12">
      <c r="A121" s="242" t="s">
        <v>136</v>
      </c>
      <c r="B121" s="247"/>
      <c r="C121" s="243" t="s">
        <v>111</v>
      </c>
      <c r="D121" s="243" t="s">
        <v>38</v>
      </c>
      <c r="E121" s="247"/>
      <c r="F121" s="247"/>
      <c r="G121" s="244">
        <f>G122</f>
        <v>200</v>
      </c>
      <c r="H121" s="244">
        <f t="shared" ref="H121:L122" si="49">H122</f>
        <v>0</v>
      </c>
      <c r="I121" s="244">
        <f t="shared" si="49"/>
        <v>0</v>
      </c>
      <c r="J121" s="244">
        <f t="shared" si="49"/>
        <v>0</v>
      </c>
      <c r="K121" s="244">
        <f t="shared" si="49"/>
        <v>0</v>
      </c>
      <c r="L121" s="244">
        <f t="shared" si="49"/>
        <v>200</v>
      </c>
    </row>
    <row r="122" spans="1:12" s="31" customFormat="1" ht="38.25">
      <c r="A122" s="242" t="s">
        <v>137</v>
      </c>
      <c r="B122" s="243" t="s">
        <v>27</v>
      </c>
      <c r="C122" s="243" t="s">
        <v>111</v>
      </c>
      <c r="D122" s="243" t="s">
        <v>38</v>
      </c>
      <c r="E122" s="243" t="s">
        <v>138</v>
      </c>
      <c r="F122" s="243"/>
      <c r="G122" s="244">
        <f>G123</f>
        <v>200</v>
      </c>
      <c r="H122" s="244">
        <f t="shared" si="49"/>
        <v>0</v>
      </c>
      <c r="I122" s="244">
        <f t="shared" si="49"/>
        <v>0</v>
      </c>
      <c r="J122" s="244">
        <f t="shared" si="49"/>
        <v>0</v>
      </c>
      <c r="K122" s="244">
        <f t="shared" si="49"/>
        <v>0</v>
      </c>
      <c r="L122" s="244">
        <f t="shared" si="49"/>
        <v>200</v>
      </c>
    </row>
    <row r="123" spans="1:12">
      <c r="A123" s="265" t="s">
        <v>114</v>
      </c>
      <c r="B123" s="247" t="s">
        <v>27</v>
      </c>
      <c r="C123" s="247" t="s">
        <v>111</v>
      </c>
      <c r="D123" s="247" t="s">
        <v>38</v>
      </c>
      <c r="E123" s="247" t="s">
        <v>138</v>
      </c>
      <c r="F123" s="247" t="s">
        <v>115</v>
      </c>
      <c r="G123" s="248">
        <v>200</v>
      </c>
      <c r="H123" s="258"/>
      <c r="I123" s="259"/>
      <c r="J123" s="259"/>
      <c r="K123" s="259"/>
      <c r="L123" s="250">
        <f t="shared" si="30"/>
        <v>200</v>
      </c>
    </row>
    <row r="124" spans="1:12" ht="38.25">
      <c r="A124" s="251" t="s">
        <v>119</v>
      </c>
      <c r="B124" s="247"/>
      <c r="C124" s="243" t="s">
        <v>111</v>
      </c>
      <c r="D124" s="243" t="s">
        <v>139</v>
      </c>
      <c r="E124" s="247"/>
      <c r="F124" s="247"/>
      <c r="G124" s="244">
        <f>G125</f>
        <v>550</v>
      </c>
      <c r="H124" s="244">
        <f>H125</f>
        <v>0</v>
      </c>
      <c r="I124" s="244">
        <f>I125</f>
        <v>0</v>
      </c>
      <c r="J124" s="244">
        <f>J125</f>
        <v>0</v>
      </c>
      <c r="K124" s="244">
        <f t="shared" ref="K124:L124" si="50">K125</f>
        <v>0</v>
      </c>
      <c r="L124" s="244">
        <f t="shared" si="50"/>
        <v>550</v>
      </c>
    </row>
    <row r="125" spans="1:12" ht="51">
      <c r="A125" s="251" t="s">
        <v>140</v>
      </c>
      <c r="B125" s="243" t="s">
        <v>27</v>
      </c>
      <c r="C125" s="243" t="s">
        <v>111</v>
      </c>
      <c r="D125" s="243" t="s">
        <v>139</v>
      </c>
      <c r="E125" s="243" t="s">
        <v>141</v>
      </c>
      <c r="F125" s="243"/>
      <c r="G125" s="244">
        <f>G126+G128+G130</f>
        <v>550</v>
      </c>
      <c r="H125" s="244">
        <f>H126+H128+H130</f>
        <v>0</v>
      </c>
      <c r="I125" s="244">
        <f>I126+I128+I130</f>
        <v>0</v>
      </c>
      <c r="J125" s="244">
        <f>J126+J128+J130</f>
        <v>0</v>
      </c>
      <c r="K125" s="244">
        <f t="shared" ref="K125:L125" si="51">K126+K128+K130</f>
        <v>0</v>
      </c>
      <c r="L125" s="244">
        <f t="shared" si="51"/>
        <v>550</v>
      </c>
    </row>
    <row r="126" spans="1:12" ht="38.25">
      <c r="A126" s="252" t="s">
        <v>142</v>
      </c>
      <c r="B126" s="247" t="s">
        <v>27</v>
      </c>
      <c r="C126" s="247" t="s">
        <v>111</v>
      </c>
      <c r="D126" s="247" t="s">
        <v>139</v>
      </c>
      <c r="E126" s="247" t="s">
        <v>143</v>
      </c>
      <c r="F126" s="247"/>
      <c r="G126" s="248">
        <f>G127</f>
        <v>50</v>
      </c>
      <c r="H126" s="258"/>
      <c r="I126" s="259"/>
      <c r="J126" s="259"/>
      <c r="K126" s="259"/>
      <c r="L126" s="250">
        <f t="shared" si="30"/>
        <v>50</v>
      </c>
    </row>
    <row r="127" spans="1:12" ht="25.5">
      <c r="A127" s="255" t="s">
        <v>43</v>
      </c>
      <c r="B127" s="247" t="s">
        <v>27</v>
      </c>
      <c r="C127" s="247" t="s">
        <v>111</v>
      </c>
      <c r="D127" s="247" t="s">
        <v>139</v>
      </c>
      <c r="E127" s="247" t="s">
        <v>143</v>
      </c>
      <c r="F127" s="247" t="s">
        <v>44</v>
      </c>
      <c r="G127" s="248">
        <v>50</v>
      </c>
      <c r="H127" s="258"/>
      <c r="I127" s="259"/>
      <c r="J127" s="259"/>
      <c r="K127" s="259"/>
      <c r="L127" s="250">
        <f t="shared" si="30"/>
        <v>50</v>
      </c>
    </row>
    <row r="128" spans="1:12" ht="25.5">
      <c r="A128" s="265" t="s">
        <v>144</v>
      </c>
      <c r="B128" s="247" t="s">
        <v>27</v>
      </c>
      <c r="C128" s="247" t="s">
        <v>111</v>
      </c>
      <c r="D128" s="247" t="s">
        <v>139</v>
      </c>
      <c r="E128" s="247" t="s">
        <v>145</v>
      </c>
      <c r="F128" s="247"/>
      <c r="G128" s="248">
        <f>G129</f>
        <v>500</v>
      </c>
      <c r="H128" s="258"/>
      <c r="I128" s="259">
        <f>I129</f>
        <v>-95.768000000000001</v>
      </c>
      <c r="J128" s="259"/>
      <c r="K128" s="259"/>
      <c r="L128" s="250">
        <f t="shared" si="30"/>
        <v>404.23199999999997</v>
      </c>
    </row>
    <row r="129" spans="1:13" ht="25.5">
      <c r="A129" s="255" t="s">
        <v>43</v>
      </c>
      <c r="B129" s="247" t="s">
        <v>27</v>
      </c>
      <c r="C129" s="247" t="s">
        <v>111</v>
      </c>
      <c r="D129" s="247" t="s">
        <v>139</v>
      </c>
      <c r="E129" s="247" t="s">
        <v>145</v>
      </c>
      <c r="F129" s="247" t="s">
        <v>44</v>
      </c>
      <c r="G129" s="248">
        <v>500</v>
      </c>
      <c r="H129" s="258"/>
      <c r="I129" s="259">
        <v>-95.768000000000001</v>
      </c>
      <c r="J129" s="259"/>
      <c r="K129" s="259"/>
      <c r="L129" s="250">
        <f t="shared" si="30"/>
        <v>404.23199999999997</v>
      </c>
    </row>
    <row r="130" spans="1:13" ht="25.5">
      <c r="A130" s="255" t="s">
        <v>146</v>
      </c>
      <c r="B130" s="247" t="s">
        <v>27</v>
      </c>
      <c r="C130" s="247" t="s">
        <v>111</v>
      </c>
      <c r="D130" s="247" t="s">
        <v>139</v>
      </c>
      <c r="E130" s="247" t="s">
        <v>147</v>
      </c>
      <c r="F130" s="247"/>
      <c r="G130" s="248">
        <f>G131</f>
        <v>0</v>
      </c>
      <c r="H130" s="248">
        <f>H131</f>
        <v>0</v>
      </c>
      <c r="I130" s="248">
        <f>I131</f>
        <v>95.768000000000001</v>
      </c>
      <c r="J130" s="248"/>
      <c r="K130" s="249"/>
      <c r="L130" s="250">
        <f t="shared" si="30"/>
        <v>95.768000000000001</v>
      </c>
    </row>
    <row r="131" spans="1:13" ht="25.5">
      <c r="A131" s="255" t="s">
        <v>43</v>
      </c>
      <c r="B131" s="247" t="s">
        <v>27</v>
      </c>
      <c r="C131" s="247" t="s">
        <v>111</v>
      </c>
      <c r="D131" s="247" t="s">
        <v>139</v>
      </c>
      <c r="E131" s="247" t="s">
        <v>147</v>
      </c>
      <c r="F131" s="247" t="s">
        <v>44</v>
      </c>
      <c r="G131" s="248"/>
      <c r="H131" s="258"/>
      <c r="I131" s="259">
        <v>95.768000000000001</v>
      </c>
      <c r="J131" s="259"/>
      <c r="K131" s="259"/>
      <c r="L131" s="250">
        <f t="shared" si="30"/>
        <v>95.768000000000001</v>
      </c>
    </row>
    <row r="132" spans="1:13">
      <c r="A132" s="242" t="s">
        <v>148</v>
      </c>
      <c r="B132" s="243"/>
      <c r="C132" s="243" t="s">
        <v>38</v>
      </c>
      <c r="D132" s="243"/>
      <c r="E132" s="243"/>
      <c r="F132" s="243"/>
      <c r="G132" s="244">
        <f>G133+G141+G187+G213+G258</f>
        <v>106257.31299999999</v>
      </c>
      <c r="H132" s="244">
        <f>H133+H141+H187+H213+H258</f>
        <v>8460.8037600000007</v>
      </c>
      <c r="I132" s="244">
        <f>I133+I141+I187+I213+I258</f>
        <v>8566.0499999999993</v>
      </c>
      <c r="J132" s="244">
        <f>J133+J141+J187+J213+J258</f>
        <v>60446.931999999993</v>
      </c>
      <c r="K132" s="244">
        <f t="shared" ref="K132:L132" si="52">K133+K141+K187+K213+K258</f>
        <v>10458.361999999999</v>
      </c>
      <c r="L132" s="244">
        <f t="shared" si="52"/>
        <v>194189.46076000002</v>
      </c>
    </row>
    <row r="133" spans="1:13">
      <c r="A133" s="242" t="s">
        <v>149</v>
      </c>
      <c r="B133" s="243"/>
      <c r="C133" s="243" t="s">
        <v>38</v>
      </c>
      <c r="D133" s="243" t="s">
        <v>22</v>
      </c>
      <c r="E133" s="243"/>
      <c r="F133" s="243"/>
      <c r="G133" s="244">
        <f>G134+G139</f>
        <v>1077.2</v>
      </c>
      <c r="H133" s="244">
        <f>H134+H139</f>
        <v>0</v>
      </c>
      <c r="I133" s="244">
        <f>I134+I139</f>
        <v>0</v>
      </c>
      <c r="J133" s="244">
        <f>J134+J139</f>
        <v>59.603000000000002</v>
      </c>
      <c r="K133" s="244">
        <f t="shared" ref="K133:L133" si="53">K134+K139</f>
        <v>0</v>
      </c>
      <c r="L133" s="244">
        <f t="shared" si="53"/>
        <v>1136.8029999999999</v>
      </c>
    </row>
    <row r="134" spans="1:13" s="31" customFormat="1" ht="38.25">
      <c r="A134" s="242" t="s">
        <v>150</v>
      </c>
      <c r="B134" s="243" t="s">
        <v>27</v>
      </c>
      <c r="C134" s="243" t="s">
        <v>38</v>
      </c>
      <c r="D134" s="243" t="s">
        <v>22</v>
      </c>
      <c r="E134" s="243" t="s">
        <v>151</v>
      </c>
      <c r="F134" s="243"/>
      <c r="G134" s="244">
        <f>G138+G135+G136+G137</f>
        <v>1077.2</v>
      </c>
      <c r="H134" s="244">
        <f>H138+H135+H136+H137</f>
        <v>0</v>
      </c>
      <c r="I134" s="244">
        <f>I138+I135+I136+I137</f>
        <v>0</v>
      </c>
      <c r="J134" s="244">
        <f>J138+J135+J136+J137</f>
        <v>59.603000000000002</v>
      </c>
      <c r="K134" s="244">
        <f t="shared" ref="K134:L134" si="54">K138+K135+K136+K137</f>
        <v>0</v>
      </c>
      <c r="L134" s="244">
        <f t="shared" si="54"/>
        <v>1136.8029999999999</v>
      </c>
      <c r="M134" s="67"/>
    </row>
    <row r="135" spans="1:13">
      <c r="A135" s="246" t="s">
        <v>30</v>
      </c>
      <c r="B135" s="247" t="s">
        <v>27</v>
      </c>
      <c r="C135" s="247" t="s">
        <v>38</v>
      </c>
      <c r="D135" s="247" t="s">
        <v>22</v>
      </c>
      <c r="E135" s="247" t="s">
        <v>151</v>
      </c>
      <c r="F135" s="247" t="s">
        <v>31</v>
      </c>
      <c r="G135" s="248">
        <v>925.6</v>
      </c>
      <c r="H135" s="258"/>
      <c r="I135" s="259"/>
      <c r="J135" s="259">
        <v>59.603000000000002</v>
      </c>
      <c r="K135" s="259"/>
      <c r="L135" s="250">
        <f t="shared" si="30"/>
        <v>985.20299999999997</v>
      </c>
    </row>
    <row r="136" spans="1:13" ht="25.5">
      <c r="A136" s="255" t="s">
        <v>35</v>
      </c>
      <c r="B136" s="247" t="s">
        <v>27</v>
      </c>
      <c r="C136" s="247" t="s">
        <v>38</v>
      </c>
      <c r="D136" s="247" t="s">
        <v>22</v>
      </c>
      <c r="E136" s="247" t="s">
        <v>151</v>
      </c>
      <c r="F136" s="247" t="s">
        <v>36</v>
      </c>
      <c r="G136" s="248">
        <v>87.8</v>
      </c>
      <c r="H136" s="258"/>
      <c r="I136" s="259"/>
      <c r="J136" s="259"/>
      <c r="K136" s="259"/>
      <c r="L136" s="250">
        <f t="shared" si="30"/>
        <v>87.8</v>
      </c>
    </row>
    <row r="137" spans="1:13" ht="25.5">
      <c r="A137" s="255" t="s">
        <v>41</v>
      </c>
      <c r="B137" s="247" t="s">
        <v>27</v>
      </c>
      <c r="C137" s="247" t="s">
        <v>38</v>
      </c>
      <c r="D137" s="247" t="s">
        <v>22</v>
      </c>
      <c r="E137" s="247" t="s">
        <v>151</v>
      </c>
      <c r="F137" s="247" t="s">
        <v>42</v>
      </c>
      <c r="G137" s="248">
        <v>17</v>
      </c>
      <c r="H137" s="258"/>
      <c r="I137" s="259"/>
      <c r="J137" s="259"/>
      <c r="K137" s="259"/>
      <c r="L137" s="250">
        <f t="shared" si="30"/>
        <v>17</v>
      </c>
    </row>
    <row r="138" spans="1:13" ht="25.5">
      <c r="A138" s="255" t="s">
        <v>43</v>
      </c>
      <c r="B138" s="247" t="s">
        <v>27</v>
      </c>
      <c r="C138" s="247" t="s">
        <v>38</v>
      </c>
      <c r="D138" s="247" t="s">
        <v>22</v>
      </c>
      <c r="E138" s="247" t="s">
        <v>151</v>
      </c>
      <c r="F138" s="247" t="s">
        <v>44</v>
      </c>
      <c r="G138" s="248">
        <v>46.8</v>
      </c>
      <c r="H138" s="258"/>
      <c r="I138" s="259"/>
      <c r="J138" s="259"/>
      <c r="K138" s="259"/>
      <c r="L138" s="250">
        <f t="shared" si="30"/>
        <v>46.8</v>
      </c>
    </row>
    <row r="139" spans="1:13" s="31" customFormat="1" ht="38.25">
      <c r="A139" s="242" t="s">
        <v>152</v>
      </c>
      <c r="B139" s="243" t="s">
        <v>27</v>
      </c>
      <c r="C139" s="243" t="s">
        <v>38</v>
      </c>
      <c r="D139" s="243" t="s">
        <v>22</v>
      </c>
      <c r="E139" s="243" t="s">
        <v>153</v>
      </c>
      <c r="F139" s="243"/>
      <c r="G139" s="244">
        <f>G140</f>
        <v>0</v>
      </c>
      <c r="H139" s="260"/>
      <c r="I139" s="261"/>
      <c r="J139" s="261"/>
      <c r="K139" s="261"/>
      <c r="L139" s="250">
        <f t="shared" si="30"/>
        <v>0</v>
      </c>
    </row>
    <row r="140" spans="1:13" ht="25.5">
      <c r="A140" s="255" t="s">
        <v>43</v>
      </c>
      <c r="B140" s="247" t="s">
        <v>27</v>
      </c>
      <c r="C140" s="247" t="s">
        <v>38</v>
      </c>
      <c r="D140" s="247" t="s">
        <v>22</v>
      </c>
      <c r="E140" s="247" t="s">
        <v>153</v>
      </c>
      <c r="F140" s="247" t="s">
        <v>44</v>
      </c>
      <c r="G140" s="248"/>
      <c r="H140" s="258"/>
      <c r="I140" s="259"/>
      <c r="J140" s="259"/>
      <c r="K140" s="259"/>
      <c r="L140" s="250">
        <f t="shared" si="30"/>
        <v>0</v>
      </c>
    </row>
    <row r="141" spans="1:13">
      <c r="A141" s="251" t="s">
        <v>154</v>
      </c>
      <c r="B141" s="243"/>
      <c r="C141" s="243" t="s">
        <v>38</v>
      </c>
      <c r="D141" s="243" t="s">
        <v>49</v>
      </c>
      <c r="E141" s="243"/>
      <c r="F141" s="243"/>
      <c r="G141" s="244">
        <f>G157+G161+G163+G165+G167+G169+G173+G176+G183+G171+G142+G159</f>
        <v>49020.700000000004</v>
      </c>
      <c r="H141" s="244">
        <f>H157+H161+H163+H165+H167+H169+H173+H176+H183+H171+H142+H159</f>
        <v>1170.7524000000001</v>
      </c>
      <c r="I141" s="244">
        <f>I157+I161+I163+I165+I167+I169+I173+I176+I183+I171+I142+I159</f>
        <v>80.95</v>
      </c>
      <c r="J141" s="244">
        <f>J157+J161+J163+J165+J167+J169+J173+J176+J183+J171+J142+J159</f>
        <v>416.4</v>
      </c>
      <c r="K141" s="244">
        <f t="shared" ref="K141:L141" si="55">K157+K161+K163+K165+K167+K169+K173+K176+K183+K171+K142+K159</f>
        <v>0</v>
      </c>
      <c r="L141" s="244">
        <f t="shared" si="55"/>
        <v>50688.802399999993</v>
      </c>
    </row>
    <row r="142" spans="1:13" ht="25.5">
      <c r="A142" s="251" t="s">
        <v>155</v>
      </c>
      <c r="B142" s="243" t="s">
        <v>27</v>
      </c>
      <c r="C142" s="243" t="s">
        <v>38</v>
      </c>
      <c r="D142" s="243" t="s">
        <v>49</v>
      </c>
      <c r="E142" s="243" t="s">
        <v>156</v>
      </c>
      <c r="F142" s="243"/>
      <c r="G142" s="244">
        <f>G143+G145+G147+G149+G151+G153+G155</f>
        <v>2300</v>
      </c>
      <c r="H142" s="244">
        <f>H143+H145+H147+H149+H151+H153+H155</f>
        <v>650</v>
      </c>
      <c r="I142" s="244">
        <f>I143+I145+I147+I149+I151+I153+I155</f>
        <v>81.45</v>
      </c>
      <c r="J142" s="244">
        <f>J143+J145+J147+J149+J151+J153+J155</f>
        <v>0</v>
      </c>
      <c r="K142" s="244">
        <f t="shared" ref="K142:L142" si="56">K143+K145+K147+K149+K151+K153+K155</f>
        <v>0</v>
      </c>
      <c r="L142" s="244">
        <f t="shared" si="56"/>
        <v>3031.45</v>
      </c>
    </row>
    <row r="143" spans="1:13" s="20" customFormat="1" ht="51">
      <c r="A143" s="251" t="s">
        <v>157</v>
      </c>
      <c r="B143" s="243" t="s">
        <v>27</v>
      </c>
      <c r="C143" s="243" t="s">
        <v>38</v>
      </c>
      <c r="D143" s="243" t="s">
        <v>49</v>
      </c>
      <c r="E143" s="243" t="s">
        <v>158</v>
      </c>
      <c r="F143" s="243"/>
      <c r="G143" s="244">
        <f>G144</f>
        <v>1000</v>
      </c>
      <c r="H143" s="244">
        <f>H144</f>
        <v>0</v>
      </c>
      <c r="I143" s="244">
        <f>I144</f>
        <v>0</v>
      </c>
      <c r="J143" s="244">
        <f>J144</f>
        <v>0</v>
      </c>
      <c r="K143" s="244">
        <f t="shared" ref="K143:L143" si="57">K144</f>
        <v>0</v>
      </c>
      <c r="L143" s="244">
        <f t="shared" si="57"/>
        <v>1000</v>
      </c>
    </row>
    <row r="144" spans="1:13" ht="38.25">
      <c r="A144" s="255" t="s">
        <v>159</v>
      </c>
      <c r="B144" s="247" t="s">
        <v>27</v>
      </c>
      <c r="C144" s="247" t="s">
        <v>38</v>
      </c>
      <c r="D144" s="247" t="s">
        <v>49</v>
      </c>
      <c r="E144" s="247" t="s">
        <v>158</v>
      </c>
      <c r="F144" s="247" t="s">
        <v>160</v>
      </c>
      <c r="G144" s="248">
        <v>1000</v>
      </c>
      <c r="H144" s="258"/>
      <c r="I144" s="259"/>
      <c r="J144" s="259"/>
      <c r="K144" s="259"/>
      <c r="L144" s="250">
        <f t="shared" si="30"/>
        <v>1000</v>
      </c>
    </row>
    <row r="145" spans="1:12" s="20" customFormat="1">
      <c r="A145" s="251" t="s">
        <v>161</v>
      </c>
      <c r="B145" s="243" t="s">
        <v>27</v>
      </c>
      <c r="C145" s="243" t="s">
        <v>38</v>
      </c>
      <c r="D145" s="243" t="s">
        <v>49</v>
      </c>
      <c r="E145" s="243" t="s">
        <v>162</v>
      </c>
      <c r="F145" s="243"/>
      <c r="G145" s="244">
        <f>G146</f>
        <v>300</v>
      </c>
      <c r="H145" s="244">
        <f>H146</f>
        <v>0</v>
      </c>
      <c r="I145" s="244">
        <f>I146</f>
        <v>0</v>
      </c>
      <c r="J145" s="244">
        <f>J146</f>
        <v>0</v>
      </c>
      <c r="K145" s="244">
        <f t="shared" ref="K145:L145" si="58">K146</f>
        <v>0</v>
      </c>
      <c r="L145" s="244">
        <f t="shared" si="58"/>
        <v>300</v>
      </c>
    </row>
    <row r="146" spans="1:12" ht="38.25">
      <c r="A146" s="255" t="s">
        <v>159</v>
      </c>
      <c r="B146" s="247" t="s">
        <v>27</v>
      </c>
      <c r="C146" s="247" t="s">
        <v>38</v>
      </c>
      <c r="D146" s="247" t="s">
        <v>49</v>
      </c>
      <c r="E146" s="247" t="s">
        <v>162</v>
      </c>
      <c r="F146" s="247" t="s">
        <v>160</v>
      </c>
      <c r="G146" s="248">
        <v>300</v>
      </c>
      <c r="H146" s="258"/>
      <c r="I146" s="259"/>
      <c r="J146" s="259"/>
      <c r="K146" s="259"/>
      <c r="L146" s="250">
        <f t="shared" si="30"/>
        <v>300</v>
      </c>
    </row>
    <row r="147" spans="1:12" s="20" customFormat="1">
      <c r="A147" s="251" t="s">
        <v>163</v>
      </c>
      <c r="B147" s="243" t="s">
        <v>27</v>
      </c>
      <c r="C147" s="243" t="s">
        <v>38</v>
      </c>
      <c r="D147" s="243" t="s">
        <v>49</v>
      </c>
      <c r="E147" s="243" t="s">
        <v>164</v>
      </c>
      <c r="F147" s="243"/>
      <c r="G147" s="244">
        <f>G148</f>
        <v>300</v>
      </c>
      <c r="H147" s="244">
        <f>H148</f>
        <v>0</v>
      </c>
      <c r="I147" s="244">
        <f>I148</f>
        <v>0</v>
      </c>
      <c r="J147" s="244">
        <f>J148</f>
        <v>0</v>
      </c>
      <c r="K147" s="244">
        <f t="shared" ref="K147:L147" si="59">K148</f>
        <v>0</v>
      </c>
      <c r="L147" s="244">
        <f t="shared" si="59"/>
        <v>300</v>
      </c>
    </row>
    <row r="148" spans="1:12" ht="38.25">
      <c r="A148" s="255" t="s">
        <v>159</v>
      </c>
      <c r="B148" s="247" t="s">
        <v>27</v>
      </c>
      <c r="C148" s="247" t="s">
        <v>38</v>
      </c>
      <c r="D148" s="247" t="s">
        <v>49</v>
      </c>
      <c r="E148" s="247" t="s">
        <v>164</v>
      </c>
      <c r="F148" s="247" t="s">
        <v>160</v>
      </c>
      <c r="G148" s="248">
        <v>300</v>
      </c>
      <c r="H148" s="258"/>
      <c r="I148" s="259"/>
      <c r="J148" s="259"/>
      <c r="K148" s="259"/>
      <c r="L148" s="250">
        <f t="shared" si="30"/>
        <v>300</v>
      </c>
    </row>
    <row r="149" spans="1:12" s="20" customFormat="1">
      <c r="A149" s="251" t="s">
        <v>165</v>
      </c>
      <c r="B149" s="243" t="s">
        <v>27</v>
      </c>
      <c r="C149" s="243" t="s">
        <v>38</v>
      </c>
      <c r="D149" s="243" t="s">
        <v>49</v>
      </c>
      <c r="E149" s="243" t="s">
        <v>166</v>
      </c>
      <c r="F149" s="243"/>
      <c r="G149" s="244">
        <f>G150</f>
        <v>150</v>
      </c>
      <c r="H149" s="244">
        <f>H150</f>
        <v>0</v>
      </c>
      <c r="I149" s="244">
        <f>I150</f>
        <v>0</v>
      </c>
      <c r="J149" s="244">
        <f>J150</f>
        <v>0</v>
      </c>
      <c r="K149" s="244">
        <f t="shared" ref="K149:L149" si="60">K150</f>
        <v>0</v>
      </c>
      <c r="L149" s="244">
        <f t="shared" si="60"/>
        <v>150</v>
      </c>
    </row>
    <row r="150" spans="1:12" ht="38.25">
      <c r="A150" s="255" t="s">
        <v>159</v>
      </c>
      <c r="B150" s="247" t="s">
        <v>27</v>
      </c>
      <c r="C150" s="247" t="s">
        <v>38</v>
      </c>
      <c r="D150" s="247" t="s">
        <v>49</v>
      </c>
      <c r="E150" s="247" t="s">
        <v>166</v>
      </c>
      <c r="F150" s="247" t="s">
        <v>160</v>
      </c>
      <c r="G150" s="248">
        <v>150</v>
      </c>
      <c r="H150" s="258"/>
      <c r="I150" s="259"/>
      <c r="J150" s="259"/>
      <c r="K150" s="259"/>
      <c r="L150" s="250">
        <f t="shared" si="30"/>
        <v>150</v>
      </c>
    </row>
    <row r="151" spans="1:12" s="20" customFormat="1">
      <c r="A151" s="251" t="s">
        <v>167</v>
      </c>
      <c r="B151" s="243" t="s">
        <v>27</v>
      </c>
      <c r="C151" s="243" t="s">
        <v>38</v>
      </c>
      <c r="D151" s="243" t="s">
        <v>49</v>
      </c>
      <c r="E151" s="243" t="s">
        <v>168</v>
      </c>
      <c r="F151" s="243"/>
      <c r="G151" s="244">
        <f>G152</f>
        <v>550</v>
      </c>
      <c r="H151" s="244">
        <f>H152</f>
        <v>250</v>
      </c>
      <c r="I151" s="244">
        <f>I152</f>
        <v>0</v>
      </c>
      <c r="J151" s="244">
        <f>J152</f>
        <v>0</v>
      </c>
      <c r="K151" s="244">
        <f t="shared" ref="K151:L151" si="61">K152</f>
        <v>0</v>
      </c>
      <c r="L151" s="244">
        <f t="shared" si="61"/>
        <v>800</v>
      </c>
    </row>
    <row r="152" spans="1:12" ht="38.25">
      <c r="A152" s="255" t="s">
        <v>159</v>
      </c>
      <c r="B152" s="247" t="s">
        <v>27</v>
      </c>
      <c r="C152" s="247" t="s">
        <v>38</v>
      </c>
      <c r="D152" s="247" t="s">
        <v>49</v>
      </c>
      <c r="E152" s="247" t="s">
        <v>168</v>
      </c>
      <c r="F152" s="247" t="s">
        <v>160</v>
      </c>
      <c r="G152" s="248">
        <v>550</v>
      </c>
      <c r="H152" s="258">
        <v>250</v>
      </c>
      <c r="I152" s="259"/>
      <c r="J152" s="259"/>
      <c r="K152" s="259"/>
      <c r="L152" s="250">
        <f t="shared" si="30"/>
        <v>800</v>
      </c>
    </row>
    <row r="153" spans="1:12" s="20" customFormat="1">
      <c r="A153" s="268" t="s">
        <v>169</v>
      </c>
      <c r="B153" s="243" t="s">
        <v>27</v>
      </c>
      <c r="C153" s="243" t="s">
        <v>38</v>
      </c>
      <c r="D153" s="243" t="s">
        <v>49</v>
      </c>
      <c r="E153" s="243" t="s">
        <v>170</v>
      </c>
      <c r="F153" s="243"/>
      <c r="G153" s="244">
        <f>G154</f>
        <v>0</v>
      </c>
      <c r="H153" s="244">
        <f>H154</f>
        <v>400</v>
      </c>
      <c r="I153" s="244">
        <f>I154</f>
        <v>0</v>
      </c>
      <c r="J153" s="244">
        <f>J154</f>
        <v>0</v>
      </c>
      <c r="K153" s="244">
        <f t="shared" ref="K153:L153" si="62">K154</f>
        <v>0</v>
      </c>
      <c r="L153" s="244">
        <f t="shared" si="62"/>
        <v>400</v>
      </c>
    </row>
    <row r="154" spans="1:12" ht="38.25">
      <c r="A154" s="255" t="s">
        <v>159</v>
      </c>
      <c r="B154" s="247" t="s">
        <v>27</v>
      </c>
      <c r="C154" s="247" t="s">
        <v>38</v>
      </c>
      <c r="D154" s="247" t="s">
        <v>49</v>
      </c>
      <c r="E154" s="247" t="s">
        <v>170</v>
      </c>
      <c r="F154" s="247" t="s">
        <v>160</v>
      </c>
      <c r="G154" s="248"/>
      <c r="H154" s="258">
        <v>400</v>
      </c>
      <c r="I154" s="259"/>
      <c r="J154" s="259"/>
      <c r="K154" s="259"/>
      <c r="L154" s="250">
        <f t="shared" ref="L154:L216" si="63">I154+H154+G154+J154+K154</f>
        <v>400</v>
      </c>
    </row>
    <row r="155" spans="1:12" s="20" customFormat="1">
      <c r="A155" s="268" t="s">
        <v>171</v>
      </c>
      <c r="B155" s="243" t="s">
        <v>27</v>
      </c>
      <c r="C155" s="243" t="s">
        <v>38</v>
      </c>
      <c r="D155" s="243" t="s">
        <v>49</v>
      </c>
      <c r="E155" s="243" t="s">
        <v>172</v>
      </c>
      <c r="F155" s="243"/>
      <c r="G155" s="244">
        <f>G156</f>
        <v>0</v>
      </c>
      <c r="H155" s="244">
        <f>H156</f>
        <v>0</v>
      </c>
      <c r="I155" s="244">
        <f>I156</f>
        <v>81.45</v>
      </c>
      <c r="J155" s="244">
        <f>J156</f>
        <v>0</v>
      </c>
      <c r="K155" s="244">
        <f t="shared" ref="K155:L155" si="64">K156</f>
        <v>0</v>
      </c>
      <c r="L155" s="244">
        <f t="shared" si="64"/>
        <v>81.45</v>
      </c>
    </row>
    <row r="156" spans="1:12" ht="38.25">
      <c r="A156" s="262" t="s">
        <v>173</v>
      </c>
      <c r="B156" s="247" t="s">
        <v>27</v>
      </c>
      <c r="C156" s="247" t="s">
        <v>38</v>
      </c>
      <c r="D156" s="247" t="s">
        <v>49</v>
      </c>
      <c r="E156" s="247" t="s">
        <v>172</v>
      </c>
      <c r="F156" s="247" t="s">
        <v>174</v>
      </c>
      <c r="G156" s="248"/>
      <c r="H156" s="258"/>
      <c r="I156" s="259">
        <v>81.45</v>
      </c>
      <c r="J156" s="259"/>
      <c r="K156" s="259"/>
      <c r="L156" s="250">
        <f t="shared" si="63"/>
        <v>81.45</v>
      </c>
    </row>
    <row r="157" spans="1:12" s="31" customFormat="1">
      <c r="A157" s="266" t="s">
        <v>175</v>
      </c>
      <c r="B157" s="243" t="s">
        <v>27</v>
      </c>
      <c r="C157" s="243" t="s">
        <v>38</v>
      </c>
      <c r="D157" s="243" t="s">
        <v>49</v>
      </c>
      <c r="E157" s="243" t="s">
        <v>176</v>
      </c>
      <c r="F157" s="243"/>
      <c r="G157" s="244">
        <f>G158</f>
        <v>5800</v>
      </c>
      <c r="H157" s="244">
        <f>H158</f>
        <v>0</v>
      </c>
      <c r="I157" s="244">
        <f>I158</f>
        <v>0</v>
      </c>
      <c r="J157" s="244">
        <f>J158</f>
        <v>200</v>
      </c>
      <c r="K157" s="244">
        <f t="shared" ref="K157:L157" si="65">K158</f>
        <v>0</v>
      </c>
      <c r="L157" s="244">
        <f t="shared" si="65"/>
        <v>6000</v>
      </c>
    </row>
    <row r="158" spans="1:12" ht="38.25">
      <c r="A158" s="255" t="s">
        <v>159</v>
      </c>
      <c r="B158" s="247" t="s">
        <v>27</v>
      </c>
      <c r="C158" s="247" t="s">
        <v>38</v>
      </c>
      <c r="D158" s="247" t="s">
        <v>49</v>
      </c>
      <c r="E158" s="247" t="s">
        <v>176</v>
      </c>
      <c r="F158" s="247" t="s">
        <v>160</v>
      </c>
      <c r="G158" s="248">
        <v>5800</v>
      </c>
      <c r="H158" s="258"/>
      <c r="I158" s="259"/>
      <c r="J158" s="259">
        <v>200</v>
      </c>
      <c r="K158" s="259"/>
      <c r="L158" s="250">
        <f t="shared" si="63"/>
        <v>6000</v>
      </c>
    </row>
    <row r="159" spans="1:12">
      <c r="A159" s="267" t="s">
        <v>175</v>
      </c>
      <c r="B159" s="243" t="s">
        <v>27</v>
      </c>
      <c r="C159" s="243" t="s">
        <v>38</v>
      </c>
      <c r="D159" s="243" t="s">
        <v>49</v>
      </c>
      <c r="E159" s="243" t="s">
        <v>176</v>
      </c>
      <c r="F159" s="243"/>
      <c r="G159" s="244">
        <f>G160</f>
        <v>0</v>
      </c>
      <c r="H159" s="244">
        <f>H160</f>
        <v>2.3999999999999998E-3</v>
      </c>
      <c r="I159" s="244">
        <f>I160</f>
        <v>0</v>
      </c>
      <c r="J159" s="244">
        <f>J160</f>
        <v>0</v>
      </c>
      <c r="K159" s="244">
        <f t="shared" ref="K159:L159" si="66">K160</f>
        <v>0</v>
      </c>
      <c r="L159" s="244">
        <f t="shared" si="66"/>
        <v>2.3999999999999998E-3</v>
      </c>
    </row>
    <row r="160" spans="1:12" ht="38.25">
      <c r="A160" s="255" t="s">
        <v>159</v>
      </c>
      <c r="B160" s="243" t="s">
        <v>27</v>
      </c>
      <c r="C160" s="243" t="s">
        <v>38</v>
      </c>
      <c r="D160" s="243" t="s">
        <v>49</v>
      </c>
      <c r="E160" s="243" t="s">
        <v>176</v>
      </c>
      <c r="F160" s="247" t="s">
        <v>160</v>
      </c>
      <c r="G160" s="248"/>
      <c r="H160" s="258">
        <v>2.3999999999999998E-3</v>
      </c>
      <c r="I160" s="259"/>
      <c r="J160" s="259"/>
      <c r="K160" s="259"/>
      <c r="L160" s="250">
        <f t="shared" si="63"/>
        <v>2.3999999999999998E-3</v>
      </c>
    </row>
    <row r="161" spans="1:12" s="31" customFormat="1">
      <c r="A161" s="251" t="s">
        <v>177</v>
      </c>
      <c r="B161" s="243" t="s">
        <v>27</v>
      </c>
      <c r="C161" s="243" t="s">
        <v>38</v>
      </c>
      <c r="D161" s="243" t="s">
        <v>49</v>
      </c>
      <c r="E161" s="243" t="s">
        <v>178</v>
      </c>
      <c r="F161" s="243"/>
      <c r="G161" s="244">
        <f>G162</f>
        <v>554</v>
      </c>
      <c r="H161" s="244">
        <f>H162</f>
        <v>0</v>
      </c>
      <c r="I161" s="244">
        <f>I162</f>
        <v>0</v>
      </c>
      <c r="J161" s="244">
        <f>J162</f>
        <v>0</v>
      </c>
      <c r="K161" s="244">
        <f t="shared" ref="K161:L161" si="67">K162</f>
        <v>0</v>
      </c>
      <c r="L161" s="244">
        <f t="shared" si="67"/>
        <v>554</v>
      </c>
    </row>
    <row r="162" spans="1:12" ht="38.25">
      <c r="A162" s="255" t="s">
        <v>159</v>
      </c>
      <c r="B162" s="247" t="s">
        <v>27</v>
      </c>
      <c r="C162" s="247" t="s">
        <v>38</v>
      </c>
      <c r="D162" s="247" t="s">
        <v>49</v>
      </c>
      <c r="E162" s="247" t="s">
        <v>178</v>
      </c>
      <c r="F162" s="247" t="s">
        <v>160</v>
      </c>
      <c r="G162" s="248">
        <v>554</v>
      </c>
      <c r="H162" s="258"/>
      <c r="I162" s="259"/>
      <c r="J162" s="259"/>
      <c r="K162" s="259"/>
      <c r="L162" s="250">
        <f t="shared" si="63"/>
        <v>554</v>
      </c>
    </row>
    <row r="163" spans="1:12" s="31" customFormat="1">
      <c r="A163" s="251" t="s">
        <v>165</v>
      </c>
      <c r="B163" s="243" t="s">
        <v>27</v>
      </c>
      <c r="C163" s="243" t="s">
        <v>38</v>
      </c>
      <c r="D163" s="243" t="s">
        <v>49</v>
      </c>
      <c r="E163" s="243" t="s">
        <v>179</v>
      </c>
      <c r="F163" s="243"/>
      <c r="G163" s="244">
        <f>G164</f>
        <v>263</v>
      </c>
      <c r="H163" s="244">
        <f>H164</f>
        <v>0</v>
      </c>
      <c r="I163" s="244">
        <f>I164</f>
        <v>0</v>
      </c>
      <c r="J163" s="244">
        <f>J164</f>
        <v>0</v>
      </c>
      <c r="K163" s="244">
        <f t="shared" ref="K163:L163" si="68">K164</f>
        <v>0</v>
      </c>
      <c r="L163" s="244">
        <f t="shared" si="68"/>
        <v>263</v>
      </c>
    </row>
    <row r="164" spans="1:12" ht="38.25">
      <c r="A164" s="255" t="s">
        <v>159</v>
      </c>
      <c r="B164" s="247" t="s">
        <v>27</v>
      </c>
      <c r="C164" s="247" t="s">
        <v>38</v>
      </c>
      <c r="D164" s="247" t="s">
        <v>49</v>
      </c>
      <c r="E164" s="247" t="s">
        <v>179</v>
      </c>
      <c r="F164" s="247" t="s">
        <v>160</v>
      </c>
      <c r="G164" s="248">
        <v>263</v>
      </c>
      <c r="H164" s="258"/>
      <c r="I164" s="259"/>
      <c r="J164" s="259"/>
      <c r="K164" s="259"/>
      <c r="L164" s="250">
        <f t="shared" si="63"/>
        <v>263</v>
      </c>
    </row>
    <row r="165" spans="1:12" s="31" customFormat="1" ht="25.5">
      <c r="A165" s="251" t="s">
        <v>180</v>
      </c>
      <c r="B165" s="243" t="s">
        <v>27</v>
      </c>
      <c r="C165" s="243" t="s">
        <v>38</v>
      </c>
      <c r="D165" s="243" t="s">
        <v>49</v>
      </c>
      <c r="E165" s="243" t="s">
        <v>181</v>
      </c>
      <c r="F165" s="243"/>
      <c r="G165" s="244">
        <f>G166</f>
        <v>397</v>
      </c>
      <c r="H165" s="244">
        <f>H166</f>
        <v>0</v>
      </c>
      <c r="I165" s="244">
        <f>I166</f>
        <v>0</v>
      </c>
      <c r="J165" s="244">
        <f>J166</f>
        <v>0</v>
      </c>
      <c r="K165" s="244">
        <f t="shared" ref="K165:L165" si="69">K166</f>
        <v>0</v>
      </c>
      <c r="L165" s="244">
        <f t="shared" si="69"/>
        <v>397</v>
      </c>
    </row>
    <row r="166" spans="1:12" ht="38.25">
      <c r="A166" s="255" t="s">
        <v>159</v>
      </c>
      <c r="B166" s="247" t="s">
        <v>27</v>
      </c>
      <c r="C166" s="247" t="s">
        <v>38</v>
      </c>
      <c r="D166" s="247" t="s">
        <v>49</v>
      </c>
      <c r="E166" s="247" t="s">
        <v>181</v>
      </c>
      <c r="F166" s="247" t="s">
        <v>160</v>
      </c>
      <c r="G166" s="248">
        <v>397</v>
      </c>
      <c r="H166" s="258"/>
      <c r="I166" s="259"/>
      <c r="J166" s="259"/>
      <c r="K166" s="259"/>
      <c r="L166" s="250">
        <f t="shared" si="63"/>
        <v>397</v>
      </c>
    </row>
    <row r="167" spans="1:12" s="31" customFormat="1">
      <c r="A167" s="251" t="s">
        <v>182</v>
      </c>
      <c r="B167" s="243" t="s">
        <v>27</v>
      </c>
      <c r="C167" s="243" t="s">
        <v>38</v>
      </c>
      <c r="D167" s="243" t="s">
        <v>49</v>
      </c>
      <c r="E167" s="243" t="s">
        <v>183</v>
      </c>
      <c r="F167" s="243"/>
      <c r="G167" s="244">
        <f>G168</f>
        <v>716</v>
      </c>
      <c r="H167" s="244">
        <f>H168</f>
        <v>0</v>
      </c>
      <c r="I167" s="244">
        <f>I168</f>
        <v>0</v>
      </c>
      <c r="J167" s="244">
        <f>J168</f>
        <v>0</v>
      </c>
      <c r="K167" s="244">
        <f t="shared" ref="K167:L167" si="70">K168</f>
        <v>0</v>
      </c>
      <c r="L167" s="244">
        <f t="shared" si="70"/>
        <v>716</v>
      </c>
    </row>
    <row r="168" spans="1:12" ht="38.25">
      <c r="A168" s="255" t="s">
        <v>159</v>
      </c>
      <c r="B168" s="247" t="s">
        <v>27</v>
      </c>
      <c r="C168" s="247" t="s">
        <v>38</v>
      </c>
      <c r="D168" s="247" t="s">
        <v>49</v>
      </c>
      <c r="E168" s="247" t="s">
        <v>183</v>
      </c>
      <c r="F168" s="247" t="s">
        <v>160</v>
      </c>
      <c r="G168" s="248">
        <v>716</v>
      </c>
      <c r="H168" s="258"/>
      <c r="I168" s="259"/>
      <c r="J168" s="259"/>
      <c r="K168" s="259"/>
      <c r="L168" s="250">
        <f t="shared" si="63"/>
        <v>716</v>
      </c>
    </row>
    <row r="169" spans="1:12" s="31" customFormat="1">
      <c r="A169" s="251" t="s">
        <v>184</v>
      </c>
      <c r="B169" s="243" t="s">
        <v>27</v>
      </c>
      <c r="C169" s="243" t="s">
        <v>38</v>
      </c>
      <c r="D169" s="243" t="s">
        <v>49</v>
      </c>
      <c r="E169" s="243" t="s">
        <v>185</v>
      </c>
      <c r="F169" s="243"/>
      <c r="G169" s="244">
        <f>G170</f>
        <v>31822</v>
      </c>
      <c r="H169" s="244">
        <f>H170</f>
        <v>0</v>
      </c>
      <c r="I169" s="244">
        <f>I170</f>
        <v>-0.5</v>
      </c>
      <c r="J169" s="244">
        <f>J170</f>
        <v>0</v>
      </c>
      <c r="K169" s="244">
        <f t="shared" ref="K169:L169" si="71">K170</f>
        <v>0</v>
      </c>
      <c r="L169" s="244">
        <f t="shared" si="71"/>
        <v>31821.5</v>
      </c>
    </row>
    <row r="170" spans="1:12" ht="38.25">
      <c r="A170" s="255" t="s">
        <v>159</v>
      </c>
      <c r="B170" s="247" t="s">
        <v>27</v>
      </c>
      <c r="C170" s="247" t="s">
        <v>38</v>
      </c>
      <c r="D170" s="247" t="s">
        <v>49</v>
      </c>
      <c r="E170" s="247" t="s">
        <v>185</v>
      </c>
      <c r="F170" s="247" t="s">
        <v>160</v>
      </c>
      <c r="G170" s="248">
        <v>31822</v>
      </c>
      <c r="H170" s="258"/>
      <c r="I170" s="259">
        <v>-0.5</v>
      </c>
      <c r="J170" s="259"/>
      <c r="K170" s="259"/>
      <c r="L170" s="250">
        <f t="shared" si="63"/>
        <v>31821.5</v>
      </c>
    </row>
    <row r="171" spans="1:12" s="31" customFormat="1">
      <c r="A171" s="268" t="s">
        <v>186</v>
      </c>
      <c r="B171" s="243" t="s">
        <v>27</v>
      </c>
      <c r="C171" s="243" t="s">
        <v>38</v>
      </c>
      <c r="D171" s="243" t="s">
        <v>49</v>
      </c>
      <c r="E171" s="243" t="s">
        <v>187</v>
      </c>
      <c r="F171" s="243"/>
      <c r="G171" s="244">
        <f>G172</f>
        <v>2937.6</v>
      </c>
      <c r="H171" s="244">
        <f>H172</f>
        <v>0</v>
      </c>
      <c r="I171" s="244">
        <f>I172</f>
        <v>0</v>
      </c>
      <c r="J171" s="244">
        <f>J172</f>
        <v>0</v>
      </c>
      <c r="K171" s="244">
        <f t="shared" ref="K171:L171" si="72">K172</f>
        <v>0</v>
      </c>
      <c r="L171" s="244">
        <f t="shared" si="72"/>
        <v>2937.6</v>
      </c>
    </row>
    <row r="172" spans="1:12" ht="38.25">
      <c r="A172" s="255" t="s">
        <v>159</v>
      </c>
      <c r="B172" s="247" t="s">
        <v>27</v>
      </c>
      <c r="C172" s="247" t="s">
        <v>38</v>
      </c>
      <c r="D172" s="247" t="s">
        <v>49</v>
      </c>
      <c r="E172" s="247" t="s">
        <v>187</v>
      </c>
      <c r="F172" s="247" t="s">
        <v>160</v>
      </c>
      <c r="G172" s="248">
        <v>2937.6</v>
      </c>
      <c r="H172" s="258"/>
      <c r="I172" s="259"/>
      <c r="J172" s="259"/>
      <c r="K172" s="259"/>
      <c r="L172" s="250">
        <f t="shared" si="63"/>
        <v>2937.6</v>
      </c>
    </row>
    <row r="173" spans="1:12" s="31" customFormat="1" ht="38.25">
      <c r="A173" s="242" t="s">
        <v>152</v>
      </c>
      <c r="B173" s="243" t="s">
        <v>27</v>
      </c>
      <c r="C173" s="243" t="s">
        <v>38</v>
      </c>
      <c r="D173" s="243" t="s">
        <v>49</v>
      </c>
      <c r="E173" s="243" t="s">
        <v>153</v>
      </c>
      <c r="F173" s="243"/>
      <c r="G173" s="244">
        <f>G175+G174</f>
        <v>51.3</v>
      </c>
      <c r="H173" s="244">
        <f>H175+H174</f>
        <v>0</v>
      </c>
      <c r="I173" s="244">
        <f>I175+I174</f>
        <v>0</v>
      </c>
      <c r="J173" s="244">
        <f>J175+J174</f>
        <v>0</v>
      </c>
      <c r="K173" s="244">
        <f t="shared" ref="K173:L173" si="73">K175+K174</f>
        <v>0</v>
      </c>
      <c r="L173" s="244">
        <f t="shared" si="73"/>
        <v>51.3</v>
      </c>
    </row>
    <row r="174" spans="1:12" s="31" customFormat="1" ht="25.5">
      <c r="A174" s="255" t="s">
        <v>41</v>
      </c>
      <c r="B174" s="247" t="s">
        <v>27</v>
      </c>
      <c r="C174" s="247" t="s">
        <v>38</v>
      </c>
      <c r="D174" s="247" t="s">
        <v>49</v>
      </c>
      <c r="E174" s="247" t="s">
        <v>153</v>
      </c>
      <c r="F174" s="247" t="s">
        <v>42</v>
      </c>
      <c r="G174" s="248">
        <v>20</v>
      </c>
      <c r="H174" s="260"/>
      <c r="I174" s="259">
        <v>1.8</v>
      </c>
      <c r="J174" s="259"/>
      <c r="K174" s="259"/>
      <c r="L174" s="250">
        <f t="shared" si="63"/>
        <v>21.8</v>
      </c>
    </row>
    <row r="175" spans="1:12" ht="25.5">
      <c r="A175" s="255" t="s">
        <v>43</v>
      </c>
      <c r="B175" s="247" t="s">
        <v>27</v>
      </c>
      <c r="C175" s="247" t="s">
        <v>38</v>
      </c>
      <c r="D175" s="247" t="s">
        <v>49</v>
      </c>
      <c r="E175" s="247" t="s">
        <v>153</v>
      </c>
      <c r="F175" s="247" t="s">
        <v>44</v>
      </c>
      <c r="G175" s="248">
        <v>31.3</v>
      </c>
      <c r="H175" s="258"/>
      <c r="I175" s="259">
        <v>-1.8</v>
      </c>
      <c r="J175" s="259"/>
      <c r="K175" s="259"/>
      <c r="L175" s="250">
        <f t="shared" si="63"/>
        <v>29.5</v>
      </c>
    </row>
    <row r="176" spans="1:12" s="31" customFormat="1" ht="38.25">
      <c r="A176" s="268" t="s">
        <v>188</v>
      </c>
      <c r="B176" s="243" t="s">
        <v>27</v>
      </c>
      <c r="C176" s="243" t="s">
        <v>38</v>
      </c>
      <c r="D176" s="243" t="s">
        <v>49</v>
      </c>
      <c r="E176" s="243" t="s">
        <v>189</v>
      </c>
      <c r="F176" s="243"/>
      <c r="G176" s="244">
        <f>G177+G178+G180+G179+G181+G182</f>
        <v>1066</v>
      </c>
      <c r="H176" s="244">
        <f>H177+H178+H180+H179+H181+H182</f>
        <v>0</v>
      </c>
      <c r="I176" s="244">
        <f>I177+I178+I180+I179+I181+I182</f>
        <v>0</v>
      </c>
      <c r="J176" s="244">
        <f>J177+J178+J180+J179+J181+J182</f>
        <v>48</v>
      </c>
      <c r="K176" s="244">
        <f t="shared" ref="K176:L176" si="74">K177+K178+K180+K179+K181+K182</f>
        <v>0</v>
      </c>
      <c r="L176" s="244">
        <f t="shared" si="74"/>
        <v>1114</v>
      </c>
    </row>
    <row r="177" spans="1:12">
      <c r="A177" s="246" t="s">
        <v>30</v>
      </c>
      <c r="B177" s="247" t="s">
        <v>27</v>
      </c>
      <c r="C177" s="247" t="s">
        <v>38</v>
      </c>
      <c r="D177" s="247" t="s">
        <v>49</v>
      </c>
      <c r="E177" s="247" t="s">
        <v>189</v>
      </c>
      <c r="F177" s="247" t="s">
        <v>31</v>
      </c>
      <c r="G177" s="248">
        <v>841.8</v>
      </c>
      <c r="H177" s="258"/>
      <c r="I177" s="259"/>
      <c r="J177" s="259">
        <v>48</v>
      </c>
      <c r="K177" s="259"/>
      <c r="L177" s="250">
        <f t="shared" si="63"/>
        <v>889.8</v>
      </c>
    </row>
    <row r="178" spans="1:12" ht="25.5">
      <c r="A178" s="255" t="s">
        <v>35</v>
      </c>
      <c r="B178" s="247" t="s">
        <v>27</v>
      </c>
      <c r="C178" s="247" t="s">
        <v>38</v>
      </c>
      <c r="D178" s="247" t="s">
        <v>49</v>
      </c>
      <c r="E178" s="247" t="s">
        <v>189</v>
      </c>
      <c r="F178" s="247" t="s">
        <v>36</v>
      </c>
      <c r="G178" s="248">
        <v>2.4500000000000002</v>
      </c>
      <c r="H178" s="258"/>
      <c r="I178" s="259"/>
      <c r="J178" s="259"/>
      <c r="K178" s="259"/>
      <c r="L178" s="250">
        <f t="shared" si="63"/>
        <v>2.4500000000000002</v>
      </c>
    </row>
    <row r="179" spans="1:12" ht="25.5">
      <c r="A179" s="255" t="s">
        <v>41</v>
      </c>
      <c r="B179" s="247" t="s">
        <v>27</v>
      </c>
      <c r="C179" s="247" t="s">
        <v>38</v>
      </c>
      <c r="D179" s="247" t="s">
        <v>49</v>
      </c>
      <c r="E179" s="247" t="s">
        <v>189</v>
      </c>
      <c r="F179" s="247" t="s">
        <v>42</v>
      </c>
      <c r="G179" s="248">
        <v>60</v>
      </c>
      <c r="H179" s="258"/>
      <c r="I179" s="259"/>
      <c r="J179" s="259"/>
      <c r="K179" s="259"/>
      <c r="L179" s="250">
        <f t="shared" si="63"/>
        <v>60</v>
      </c>
    </row>
    <row r="180" spans="1:12" ht="25.5">
      <c r="A180" s="255" t="s">
        <v>43</v>
      </c>
      <c r="B180" s="247" t="s">
        <v>27</v>
      </c>
      <c r="C180" s="247" t="s">
        <v>38</v>
      </c>
      <c r="D180" s="247" t="s">
        <v>49</v>
      </c>
      <c r="E180" s="247" t="s">
        <v>189</v>
      </c>
      <c r="F180" s="247" t="s">
        <v>44</v>
      </c>
      <c r="G180" s="248">
        <v>143.25</v>
      </c>
      <c r="H180" s="258"/>
      <c r="I180" s="259"/>
      <c r="J180" s="259"/>
      <c r="K180" s="259"/>
      <c r="L180" s="250">
        <f t="shared" si="63"/>
        <v>143.25</v>
      </c>
    </row>
    <row r="181" spans="1:12" ht="25.5">
      <c r="A181" s="262" t="s">
        <v>45</v>
      </c>
      <c r="B181" s="247" t="s">
        <v>27</v>
      </c>
      <c r="C181" s="247" t="s">
        <v>38</v>
      </c>
      <c r="D181" s="247" t="s">
        <v>49</v>
      </c>
      <c r="E181" s="247" t="s">
        <v>189</v>
      </c>
      <c r="F181" s="247" t="s">
        <v>46</v>
      </c>
      <c r="G181" s="248">
        <v>14.5</v>
      </c>
      <c r="H181" s="258"/>
      <c r="I181" s="259"/>
      <c r="J181" s="259"/>
      <c r="K181" s="259"/>
      <c r="L181" s="250">
        <f t="shared" si="63"/>
        <v>14.5</v>
      </c>
    </row>
    <row r="182" spans="1:12" ht="25.5">
      <c r="A182" s="262" t="s">
        <v>47</v>
      </c>
      <c r="B182" s="247" t="s">
        <v>27</v>
      </c>
      <c r="C182" s="247" t="s">
        <v>38</v>
      </c>
      <c r="D182" s="247" t="s">
        <v>49</v>
      </c>
      <c r="E182" s="247" t="s">
        <v>189</v>
      </c>
      <c r="F182" s="247" t="s">
        <v>48</v>
      </c>
      <c r="G182" s="248">
        <v>4</v>
      </c>
      <c r="H182" s="258"/>
      <c r="I182" s="259"/>
      <c r="J182" s="259"/>
      <c r="K182" s="259"/>
      <c r="L182" s="250">
        <f t="shared" si="63"/>
        <v>4</v>
      </c>
    </row>
    <row r="183" spans="1:12" s="31" customFormat="1" ht="38.25">
      <c r="A183" s="268" t="s">
        <v>190</v>
      </c>
      <c r="B183" s="243" t="s">
        <v>27</v>
      </c>
      <c r="C183" s="243" t="s">
        <v>38</v>
      </c>
      <c r="D183" s="243" t="s">
        <v>49</v>
      </c>
      <c r="E183" s="243" t="s">
        <v>191</v>
      </c>
      <c r="F183" s="243"/>
      <c r="G183" s="244">
        <f>G184+G185+G186</f>
        <v>3113.8</v>
      </c>
      <c r="H183" s="244">
        <f>H184+H185+H186</f>
        <v>520.75</v>
      </c>
      <c r="I183" s="244">
        <f>I184+I185+I186</f>
        <v>0</v>
      </c>
      <c r="J183" s="244">
        <f>J184+J185+J186</f>
        <v>168.4</v>
      </c>
      <c r="K183" s="244">
        <f t="shared" ref="K183:L183" si="75">K184+K185+K186</f>
        <v>0</v>
      </c>
      <c r="L183" s="244">
        <f t="shared" si="75"/>
        <v>3802.9500000000003</v>
      </c>
    </row>
    <row r="184" spans="1:12">
      <c r="A184" s="246" t="s">
        <v>30</v>
      </c>
      <c r="B184" s="247" t="s">
        <v>27</v>
      </c>
      <c r="C184" s="247" t="s">
        <v>38</v>
      </c>
      <c r="D184" s="247" t="s">
        <v>49</v>
      </c>
      <c r="E184" s="247" t="s">
        <v>191</v>
      </c>
      <c r="F184" s="247" t="s">
        <v>192</v>
      </c>
      <c r="G184" s="248">
        <v>3010.5</v>
      </c>
      <c r="H184" s="258"/>
      <c r="I184" s="259"/>
      <c r="J184" s="259">
        <v>168.4</v>
      </c>
      <c r="K184" s="259"/>
      <c r="L184" s="250">
        <f t="shared" si="63"/>
        <v>3178.9</v>
      </c>
    </row>
    <row r="185" spans="1:12" ht="25.5">
      <c r="A185" s="255" t="s">
        <v>35</v>
      </c>
      <c r="B185" s="247" t="s">
        <v>27</v>
      </c>
      <c r="C185" s="247" t="s">
        <v>38</v>
      </c>
      <c r="D185" s="247" t="s">
        <v>49</v>
      </c>
      <c r="E185" s="247" t="s">
        <v>191</v>
      </c>
      <c r="F185" s="247" t="s">
        <v>193</v>
      </c>
      <c r="G185" s="248">
        <v>73.3</v>
      </c>
      <c r="H185" s="258"/>
      <c r="I185" s="259"/>
      <c r="J185" s="259"/>
      <c r="K185" s="259"/>
      <c r="L185" s="250">
        <f t="shared" si="63"/>
        <v>73.3</v>
      </c>
    </row>
    <row r="186" spans="1:12" ht="25.5">
      <c r="A186" s="255" t="s">
        <v>43</v>
      </c>
      <c r="B186" s="247" t="s">
        <v>27</v>
      </c>
      <c r="C186" s="247" t="s">
        <v>38</v>
      </c>
      <c r="D186" s="247" t="s">
        <v>49</v>
      </c>
      <c r="E186" s="247" t="s">
        <v>191</v>
      </c>
      <c r="F186" s="247" t="s">
        <v>44</v>
      </c>
      <c r="G186" s="248">
        <v>30</v>
      </c>
      <c r="H186" s="258">
        <v>520.75</v>
      </c>
      <c r="I186" s="259"/>
      <c r="J186" s="259"/>
      <c r="K186" s="259"/>
      <c r="L186" s="250">
        <f t="shared" si="63"/>
        <v>550.75</v>
      </c>
    </row>
    <row r="187" spans="1:12">
      <c r="A187" s="280" t="s">
        <v>194</v>
      </c>
      <c r="B187" s="243"/>
      <c r="C187" s="243" t="s">
        <v>38</v>
      </c>
      <c r="D187" s="243" t="s">
        <v>195</v>
      </c>
      <c r="E187" s="243"/>
      <c r="F187" s="243"/>
      <c r="G187" s="244">
        <f>G188+G211+G208</f>
        <v>30350</v>
      </c>
      <c r="H187" s="244">
        <f>H188+H211+H208</f>
        <v>-11350</v>
      </c>
      <c r="I187" s="244">
        <f>I188+I211+I208</f>
        <v>5055</v>
      </c>
      <c r="J187" s="244">
        <f>J188+J211+J208</f>
        <v>0</v>
      </c>
      <c r="K187" s="244">
        <f t="shared" ref="K187:L187" si="76">K188+K211+K208</f>
        <v>0</v>
      </c>
      <c r="L187" s="244">
        <f t="shared" si="76"/>
        <v>24055</v>
      </c>
    </row>
    <row r="188" spans="1:12">
      <c r="A188" s="280" t="s">
        <v>196</v>
      </c>
      <c r="B188" s="243" t="s">
        <v>27</v>
      </c>
      <c r="C188" s="243" t="s">
        <v>38</v>
      </c>
      <c r="D188" s="243" t="s">
        <v>195</v>
      </c>
      <c r="E188" s="243" t="s">
        <v>197</v>
      </c>
      <c r="F188" s="243"/>
      <c r="G188" s="244">
        <f>G189</f>
        <v>25350</v>
      </c>
      <c r="H188" s="244">
        <f>H189</f>
        <v>-25350</v>
      </c>
      <c r="I188" s="244">
        <f>I189</f>
        <v>0</v>
      </c>
      <c r="J188" s="244">
        <f>J189</f>
        <v>0</v>
      </c>
      <c r="K188" s="244">
        <f t="shared" ref="K188:L188" si="77">K189</f>
        <v>0</v>
      </c>
      <c r="L188" s="244">
        <f t="shared" si="77"/>
        <v>0</v>
      </c>
    </row>
    <row r="189" spans="1:12" s="52" customFormat="1" ht="63.75">
      <c r="A189" s="280" t="s">
        <v>198</v>
      </c>
      <c r="B189" s="243"/>
      <c r="C189" s="243" t="s">
        <v>38</v>
      </c>
      <c r="D189" s="243" t="s">
        <v>195</v>
      </c>
      <c r="E189" s="243" t="s">
        <v>199</v>
      </c>
      <c r="F189" s="243"/>
      <c r="G189" s="244">
        <f>G190+G192+G194+G196+G198+G202+G204+G206+G200</f>
        <v>25350</v>
      </c>
      <c r="H189" s="244">
        <f>H190+H192+H194+H196+H198+H202+H204+H206+H200</f>
        <v>-25350</v>
      </c>
      <c r="I189" s="244">
        <f>I190+I192+I194+I196+I198+I202+I204+I206+I200</f>
        <v>0</v>
      </c>
      <c r="J189" s="244">
        <f>J190+J192+J194+J196+J198+J202+J204+J206+J200</f>
        <v>0</v>
      </c>
      <c r="K189" s="244">
        <f t="shared" ref="K189:L189" si="78">K190+K192+K194+K196+K198+K202+K204+K206+K200</f>
        <v>0</v>
      </c>
      <c r="L189" s="244">
        <f t="shared" si="78"/>
        <v>0</v>
      </c>
    </row>
    <row r="190" spans="1:12" s="20" customFormat="1" ht="38.25">
      <c r="A190" s="280" t="s">
        <v>200</v>
      </c>
      <c r="B190" s="243" t="s">
        <v>27</v>
      </c>
      <c r="C190" s="243" t="s">
        <v>38</v>
      </c>
      <c r="D190" s="243" t="s">
        <v>195</v>
      </c>
      <c r="E190" s="243" t="s">
        <v>201</v>
      </c>
      <c r="F190" s="243"/>
      <c r="G190" s="244">
        <f>G191</f>
        <v>10000</v>
      </c>
      <c r="H190" s="244">
        <f>H191</f>
        <v>-10000</v>
      </c>
      <c r="I190" s="244">
        <f>I191</f>
        <v>0</v>
      </c>
      <c r="J190" s="244">
        <f>J191</f>
        <v>0</v>
      </c>
      <c r="K190" s="244">
        <f t="shared" ref="K190:L190" si="79">K191</f>
        <v>0</v>
      </c>
      <c r="L190" s="244">
        <f t="shared" si="79"/>
        <v>0</v>
      </c>
    </row>
    <row r="191" spans="1:12" ht="25.5">
      <c r="A191" s="255" t="s">
        <v>43</v>
      </c>
      <c r="B191" s="247" t="s">
        <v>27</v>
      </c>
      <c r="C191" s="247" t="s">
        <v>38</v>
      </c>
      <c r="D191" s="247" t="s">
        <v>195</v>
      </c>
      <c r="E191" s="247" t="s">
        <v>202</v>
      </c>
      <c r="F191" s="247" t="s">
        <v>44</v>
      </c>
      <c r="G191" s="248">
        <v>10000</v>
      </c>
      <c r="H191" s="258">
        <v>-10000</v>
      </c>
      <c r="I191" s="259"/>
      <c r="J191" s="259"/>
      <c r="K191" s="259"/>
      <c r="L191" s="250">
        <f t="shared" si="63"/>
        <v>0</v>
      </c>
    </row>
    <row r="192" spans="1:12" s="20" customFormat="1" ht="25.5">
      <c r="A192" s="280" t="s">
        <v>203</v>
      </c>
      <c r="B192" s="243" t="s">
        <v>27</v>
      </c>
      <c r="C192" s="243" t="s">
        <v>38</v>
      </c>
      <c r="D192" s="243" t="s">
        <v>195</v>
      </c>
      <c r="E192" s="243" t="s">
        <v>204</v>
      </c>
      <c r="F192" s="243"/>
      <c r="G192" s="244">
        <f>G193</f>
        <v>5000</v>
      </c>
      <c r="H192" s="244">
        <f>H193</f>
        <v>-5000</v>
      </c>
      <c r="I192" s="244">
        <f>I193</f>
        <v>0</v>
      </c>
      <c r="J192" s="244">
        <f>J193</f>
        <v>0</v>
      </c>
      <c r="K192" s="244">
        <f t="shared" ref="K192:L192" si="80">K193</f>
        <v>0</v>
      </c>
      <c r="L192" s="244">
        <f t="shared" si="80"/>
        <v>0</v>
      </c>
    </row>
    <row r="193" spans="1:12" ht="25.5">
      <c r="A193" s="255" t="s">
        <v>43</v>
      </c>
      <c r="B193" s="247" t="s">
        <v>27</v>
      </c>
      <c r="C193" s="247" t="s">
        <v>38</v>
      </c>
      <c r="D193" s="247" t="s">
        <v>195</v>
      </c>
      <c r="E193" s="247" t="s">
        <v>204</v>
      </c>
      <c r="F193" s="247" t="s">
        <v>44</v>
      </c>
      <c r="G193" s="248">
        <v>5000</v>
      </c>
      <c r="H193" s="258">
        <v>-5000</v>
      </c>
      <c r="I193" s="259"/>
      <c r="J193" s="259"/>
      <c r="K193" s="259"/>
      <c r="L193" s="250">
        <f t="shared" si="63"/>
        <v>0</v>
      </c>
    </row>
    <row r="194" spans="1:12" s="20" customFormat="1">
      <c r="A194" s="280" t="s">
        <v>205</v>
      </c>
      <c r="B194" s="243" t="s">
        <v>27</v>
      </c>
      <c r="C194" s="243" t="s">
        <v>38</v>
      </c>
      <c r="D194" s="243" t="s">
        <v>195</v>
      </c>
      <c r="E194" s="243" t="s">
        <v>206</v>
      </c>
      <c r="F194" s="243"/>
      <c r="G194" s="244">
        <f>G195</f>
        <v>3000</v>
      </c>
      <c r="H194" s="244">
        <f>H195</f>
        <v>-3000</v>
      </c>
      <c r="I194" s="244">
        <f>I195</f>
        <v>0</v>
      </c>
      <c r="J194" s="244">
        <f>J195</f>
        <v>0</v>
      </c>
      <c r="K194" s="244">
        <f t="shared" ref="K194:L194" si="81">K195</f>
        <v>0</v>
      </c>
      <c r="L194" s="244">
        <f t="shared" si="81"/>
        <v>0</v>
      </c>
    </row>
    <row r="195" spans="1:12" ht="25.5">
      <c r="A195" s="255" t="s">
        <v>43</v>
      </c>
      <c r="B195" s="247" t="s">
        <v>27</v>
      </c>
      <c r="C195" s="247" t="s">
        <v>38</v>
      </c>
      <c r="D195" s="247" t="s">
        <v>195</v>
      </c>
      <c r="E195" s="247" t="s">
        <v>206</v>
      </c>
      <c r="F195" s="247" t="s">
        <v>44</v>
      </c>
      <c r="G195" s="248">
        <v>3000</v>
      </c>
      <c r="H195" s="258">
        <v>-3000</v>
      </c>
      <c r="I195" s="259"/>
      <c r="J195" s="259"/>
      <c r="K195" s="259"/>
      <c r="L195" s="250">
        <f t="shared" si="63"/>
        <v>0</v>
      </c>
    </row>
    <row r="196" spans="1:12" s="20" customFormat="1">
      <c r="A196" s="280" t="s">
        <v>207</v>
      </c>
      <c r="B196" s="243" t="s">
        <v>27</v>
      </c>
      <c r="C196" s="243" t="s">
        <v>38</v>
      </c>
      <c r="D196" s="243" t="s">
        <v>195</v>
      </c>
      <c r="E196" s="243" t="s">
        <v>208</v>
      </c>
      <c r="F196" s="243"/>
      <c r="G196" s="244">
        <f>G197</f>
        <v>1000</v>
      </c>
      <c r="H196" s="244">
        <f>H197</f>
        <v>-1000</v>
      </c>
      <c r="I196" s="244">
        <f>I197</f>
        <v>0</v>
      </c>
      <c r="J196" s="244">
        <f>J197</f>
        <v>0</v>
      </c>
      <c r="K196" s="244">
        <f t="shared" ref="K196:L196" si="82">K197</f>
        <v>0</v>
      </c>
      <c r="L196" s="244">
        <f t="shared" si="82"/>
        <v>0</v>
      </c>
    </row>
    <row r="197" spans="1:12" ht="25.5">
      <c r="A197" s="255" t="s">
        <v>43</v>
      </c>
      <c r="B197" s="247" t="s">
        <v>27</v>
      </c>
      <c r="C197" s="247" t="s">
        <v>38</v>
      </c>
      <c r="D197" s="247" t="s">
        <v>195</v>
      </c>
      <c r="E197" s="247" t="s">
        <v>208</v>
      </c>
      <c r="F197" s="247" t="s">
        <v>44</v>
      </c>
      <c r="G197" s="248">
        <v>1000</v>
      </c>
      <c r="H197" s="258">
        <v>-1000</v>
      </c>
      <c r="I197" s="259"/>
      <c r="J197" s="259"/>
      <c r="K197" s="259"/>
      <c r="L197" s="250">
        <f t="shared" si="63"/>
        <v>0</v>
      </c>
    </row>
    <row r="198" spans="1:12" s="20" customFormat="1">
      <c r="A198" s="280" t="s">
        <v>209</v>
      </c>
      <c r="B198" s="243" t="s">
        <v>27</v>
      </c>
      <c r="C198" s="243" t="s">
        <v>38</v>
      </c>
      <c r="D198" s="243" t="s">
        <v>195</v>
      </c>
      <c r="E198" s="243" t="s">
        <v>210</v>
      </c>
      <c r="F198" s="243"/>
      <c r="G198" s="244">
        <f>G199</f>
        <v>2000</v>
      </c>
      <c r="H198" s="244">
        <f>H199</f>
        <v>-2000</v>
      </c>
      <c r="I198" s="244">
        <f>I199</f>
        <v>0</v>
      </c>
      <c r="J198" s="244">
        <f>J199</f>
        <v>0</v>
      </c>
      <c r="K198" s="244">
        <f t="shared" ref="K198:L198" si="83">K199</f>
        <v>0</v>
      </c>
      <c r="L198" s="244">
        <f t="shared" si="83"/>
        <v>0</v>
      </c>
    </row>
    <row r="199" spans="1:12" ht="25.5">
      <c r="A199" s="255" t="s">
        <v>43</v>
      </c>
      <c r="B199" s="247" t="s">
        <v>27</v>
      </c>
      <c r="C199" s="247" t="s">
        <v>38</v>
      </c>
      <c r="D199" s="247" t="s">
        <v>195</v>
      </c>
      <c r="E199" s="247" t="s">
        <v>210</v>
      </c>
      <c r="F199" s="247" t="s">
        <v>44</v>
      </c>
      <c r="G199" s="248">
        <v>2000</v>
      </c>
      <c r="H199" s="258">
        <v>-2000</v>
      </c>
      <c r="I199" s="259"/>
      <c r="J199" s="259"/>
      <c r="K199" s="259"/>
      <c r="L199" s="250">
        <f t="shared" si="63"/>
        <v>0</v>
      </c>
    </row>
    <row r="200" spans="1:12" s="20" customFormat="1">
      <c r="A200" s="280" t="s">
        <v>211</v>
      </c>
      <c r="B200" s="243" t="s">
        <v>27</v>
      </c>
      <c r="C200" s="243" t="s">
        <v>38</v>
      </c>
      <c r="D200" s="243" t="s">
        <v>195</v>
      </c>
      <c r="E200" s="243" t="s">
        <v>212</v>
      </c>
      <c r="F200" s="243"/>
      <c r="G200" s="244">
        <f>G201</f>
        <v>3150</v>
      </c>
      <c r="H200" s="244">
        <f>H201</f>
        <v>-3150</v>
      </c>
      <c r="I200" s="244">
        <f>I201</f>
        <v>0</v>
      </c>
      <c r="J200" s="244">
        <f>J201</f>
        <v>0</v>
      </c>
      <c r="K200" s="244">
        <f t="shared" ref="K200:L200" si="84">K201</f>
        <v>0</v>
      </c>
      <c r="L200" s="244">
        <f t="shared" si="84"/>
        <v>0</v>
      </c>
    </row>
    <row r="201" spans="1:12" ht="25.5">
      <c r="A201" s="255" t="s">
        <v>43</v>
      </c>
      <c r="B201" s="247" t="s">
        <v>27</v>
      </c>
      <c r="C201" s="247" t="s">
        <v>38</v>
      </c>
      <c r="D201" s="247" t="s">
        <v>195</v>
      </c>
      <c r="E201" s="247" t="s">
        <v>212</v>
      </c>
      <c r="F201" s="247" t="s">
        <v>44</v>
      </c>
      <c r="G201" s="248">
        <v>3150</v>
      </c>
      <c r="H201" s="258">
        <v>-3150</v>
      </c>
      <c r="I201" s="259"/>
      <c r="J201" s="259"/>
      <c r="K201" s="259"/>
      <c r="L201" s="250">
        <f t="shared" si="63"/>
        <v>0</v>
      </c>
    </row>
    <row r="202" spans="1:12" s="20" customFormat="1">
      <c r="A202" s="280" t="s">
        <v>213</v>
      </c>
      <c r="B202" s="243" t="s">
        <v>27</v>
      </c>
      <c r="C202" s="243" t="s">
        <v>38</v>
      </c>
      <c r="D202" s="243" t="s">
        <v>195</v>
      </c>
      <c r="E202" s="243" t="s">
        <v>214</v>
      </c>
      <c r="F202" s="243"/>
      <c r="G202" s="244">
        <f>G203</f>
        <v>750</v>
      </c>
      <c r="H202" s="244">
        <f>H203</f>
        <v>-750</v>
      </c>
      <c r="I202" s="244">
        <f>I203</f>
        <v>0</v>
      </c>
      <c r="J202" s="244">
        <f>J203</f>
        <v>0</v>
      </c>
      <c r="K202" s="244">
        <f t="shared" ref="K202:L202" si="85">K203</f>
        <v>0</v>
      </c>
      <c r="L202" s="244">
        <f t="shared" si="85"/>
        <v>0</v>
      </c>
    </row>
    <row r="203" spans="1:12" ht="25.5">
      <c r="A203" s="255" t="s">
        <v>43</v>
      </c>
      <c r="B203" s="247" t="s">
        <v>27</v>
      </c>
      <c r="C203" s="247" t="s">
        <v>38</v>
      </c>
      <c r="D203" s="247" t="s">
        <v>195</v>
      </c>
      <c r="E203" s="247" t="s">
        <v>214</v>
      </c>
      <c r="F203" s="247" t="s">
        <v>44</v>
      </c>
      <c r="G203" s="248">
        <v>750</v>
      </c>
      <c r="H203" s="258">
        <v>-750</v>
      </c>
      <c r="I203" s="259"/>
      <c r="J203" s="259"/>
      <c r="K203" s="259"/>
      <c r="L203" s="250">
        <f t="shared" si="63"/>
        <v>0</v>
      </c>
    </row>
    <row r="204" spans="1:12" s="20" customFormat="1" ht="25.5">
      <c r="A204" s="280" t="s">
        <v>215</v>
      </c>
      <c r="B204" s="243" t="s">
        <v>27</v>
      </c>
      <c r="C204" s="243" t="s">
        <v>38</v>
      </c>
      <c r="D204" s="243" t="s">
        <v>195</v>
      </c>
      <c r="E204" s="243" t="s">
        <v>216</v>
      </c>
      <c r="F204" s="243"/>
      <c r="G204" s="244">
        <f>G205</f>
        <v>250</v>
      </c>
      <c r="H204" s="244">
        <f>H205</f>
        <v>-250</v>
      </c>
      <c r="I204" s="244">
        <f>I205</f>
        <v>0</v>
      </c>
      <c r="J204" s="244">
        <f>J205</f>
        <v>0</v>
      </c>
      <c r="K204" s="244">
        <f t="shared" ref="K204:L204" si="86">K205</f>
        <v>0</v>
      </c>
      <c r="L204" s="244">
        <f t="shared" si="86"/>
        <v>0</v>
      </c>
    </row>
    <row r="205" spans="1:12" ht="25.5">
      <c r="A205" s="255" t="s">
        <v>43</v>
      </c>
      <c r="B205" s="247" t="s">
        <v>27</v>
      </c>
      <c r="C205" s="247" t="s">
        <v>38</v>
      </c>
      <c r="D205" s="247" t="s">
        <v>195</v>
      </c>
      <c r="E205" s="247" t="s">
        <v>216</v>
      </c>
      <c r="F205" s="247" t="s">
        <v>44</v>
      </c>
      <c r="G205" s="248">
        <v>250</v>
      </c>
      <c r="H205" s="258">
        <v>-250</v>
      </c>
      <c r="I205" s="259"/>
      <c r="J205" s="259"/>
      <c r="K205" s="259"/>
      <c r="L205" s="250">
        <f t="shared" si="63"/>
        <v>0</v>
      </c>
    </row>
    <row r="206" spans="1:12" s="20" customFormat="1">
      <c r="A206" s="280" t="s">
        <v>217</v>
      </c>
      <c r="B206" s="243" t="s">
        <v>27</v>
      </c>
      <c r="C206" s="243" t="s">
        <v>38</v>
      </c>
      <c r="D206" s="243" t="s">
        <v>195</v>
      </c>
      <c r="E206" s="243" t="s">
        <v>218</v>
      </c>
      <c r="F206" s="243"/>
      <c r="G206" s="244">
        <f>G207</f>
        <v>200</v>
      </c>
      <c r="H206" s="244">
        <f>H207</f>
        <v>-200</v>
      </c>
      <c r="I206" s="244">
        <f>I207</f>
        <v>0</v>
      </c>
      <c r="J206" s="244">
        <f>J207</f>
        <v>0</v>
      </c>
      <c r="K206" s="244">
        <f t="shared" ref="K206:L206" si="87">K207</f>
        <v>0</v>
      </c>
      <c r="L206" s="244">
        <f t="shared" si="87"/>
        <v>0</v>
      </c>
    </row>
    <row r="207" spans="1:12" ht="25.5">
      <c r="A207" s="255" t="s">
        <v>43</v>
      </c>
      <c r="B207" s="247" t="s">
        <v>27</v>
      </c>
      <c r="C207" s="247" t="s">
        <v>38</v>
      </c>
      <c r="D207" s="247" t="s">
        <v>195</v>
      </c>
      <c r="E207" s="247" t="s">
        <v>218</v>
      </c>
      <c r="F207" s="247" t="s">
        <v>44</v>
      </c>
      <c r="G207" s="248">
        <v>200</v>
      </c>
      <c r="H207" s="258">
        <v>-200</v>
      </c>
      <c r="I207" s="259"/>
      <c r="J207" s="259"/>
      <c r="K207" s="259"/>
      <c r="L207" s="250">
        <f t="shared" si="63"/>
        <v>0</v>
      </c>
    </row>
    <row r="208" spans="1:12" ht="38.25">
      <c r="A208" s="242" t="s">
        <v>219</v>
      </c>
      <c r="B208" s="243" t="s">
        <v>27</v>
      </c>
      <c r="C208" s="243" t="s">
        <v>38</v>
      </c>
      <c r="D208" s="243" t="s">
        <v>195</v>
      </c>
      <c r="E208" s="243" t="s">
        <v>220</v>
      </c>
      <c r="F208" s="243"/>
      <c r="G208" s="244">
        <f>G209</f>
        <v>0</v>
      </c>
      <c r="H208" s="244">
        <f t="shared" ref="H208:L209" si="88">H209</f>
        <v>14000</v>
      </c>
      <c r="I208" s="244">
        <f t="shared" si="88"/>
        <v>0</v>
      </c>
      <c r="J208" s="244">
        <f t="shared" si="88"/>
        <v>0</v>
      </c>
      <c r="K208" s="244">
        <f t="shared" si="88"/>
        <v>0</v>
      </c>
      <c r="L208" s="244">
        <f t="shared" si="88"/>
        <v>14000</v>
      </c>
    </row>
    <row r="209" spans="1:12" s="20" customFormat="1" ht="51">
      <c r="A209" s="242" t="s">
        <v>221</v>
      </c>
      <c r="B209" s="243" t="s">
        <v>27</v>
      </c>
      <c r="C209" s="243" t="s">
        <v>38</v>
      </c>
      <c r="D209" s="243" t="s">
        <v>195</v>
      </c>
      <c r="E209" s="243" t="s">
        <v>222</v>
      </c>
      <c r="F209" s="243"/>
      <c r="G209" s="244">
        <f>G210</f>
        <v>0</v>
      </c>
      <c r="H209" s="244">
        <f t="shared" si="88"/>
        <v>14000</v>
      </c>
      <c r="I209" s="244">
        <f t="shared" si="88"/>
        <v>0</v>
      </c>
      <c r="J209" s="244">
        <f t="shared" si="88"/>
        <v>0</v>
      </c>
      <c r="K209" s="244">
        <f t="shared" si="88"/>
        <v>0</v>
      </c>
      <c r="L209" s="244">
        <f t="shared" si="88"/>
        <v>14000</v>
      </c>
    </row>
    <row r="210" spans="1:12" ht="38.25">
      <c r="A210" s="255" t="s">
        <v>159</v>
      </c>
      <c r="B210" s="247" t="s">
        <v>27</v>
      </c>
      <c r="C210" s="247" t="s">
        <v>38</v>
      </c>
      <c r="D210" s="247" t="s">
        <v>195</v>
      </c>
      <c r="E210" s="247" t="s">
        <v>222</v>
      </c>
      <c r="F210" s="247" t="s">
        <v>160</v>
      </c>
      <c r="G210" s="248"/>
      <c r="H210" s="258">
        <v>14000</v>
      </c>
      <c r="I210" s="259"/>
      <c r="J210" s="259"/>
      <c r="K210" s="259"/>
      <c r="L210" s="250">
        <f t="shared" si="63"/>
        <v>14000</v>
      </c>
    </row>
    <row r="211" spans="1:12">
      <c r="A211" s="268" t="s">
        <v>223</v>
      </c>
      <c r="B211" s="243" t="s">
        <v>27</v>
      </c>
      <c r="C211" s="243" t="s">
        <v>38</v>
      </c>
      <c r="D211" s="243" t="s">
        <v>195</v>
      </c>
      <c r="E211" s="243" t="s">
        <v>224</v>
      </c>
      <c r="F211" s="243"/>
      <c r="G211" s="244">
        <f>G212</f>
        <v>5000</v>
      </c>
      <c r="H211" s="244">
        <f>H212</f>
        <v>0</v>
      </c>
      <c r="I211" s="244">
        <f>I212</f>
        <v>5055</v>
      </c>
      <c r="J211" s="244">
        <f>J212</f>
        <v>0</v>
      </c>
      <c r="K211" s="244">
        <f t="shared" ref="K211:L211" si="89">K212</f>
        <v>0</v>
      </c>
      <c r="L211" s="244">
        <f t="shared" si="89"/>
        <v>10055</v>
      </c>
    </row>
    <row r="212" spans="1:12" s="80" customFormat="1" ht="38.25">
      <c r="A212" s="297" t="s">
        <v>225</v>
      </c>
      <c r="B212" s="247" t="s">
        <v>27</v>
      </c>
      <c r="C212" s="247" t="s">
        <v>38</v>
      </c>
      <c r="D212" s="247" t="s">
        <v>195</v>
      </c>
      <c r="E212" s="247" t="s">
        <v>224</v>
      </c>
      <c r="F212" s="247" t="s">
        <v>226</v>
      </c>
      <c r="G212" s="248">
        <v>5000</v>
      </c>
      <c r="H212" s="258"/>
      <c r="I212" s="259">
        <v>5055</v>
      </c>
      <c r="J212" s="259"/>
      <c r="K212" s="259"/>
      <c r="L212" s="250">
        <f t="shared" si="63"/>
        <v>10055</v>
      </c>
    </row>
    <row r="213" spans="1:12">
      <c r="A213" s="242" t="s">
        <v>227</v>
      </c>
      <c r="B213" s="243"/>
      <c r="C213" s="243" t="s">
        <v>38</v>
      </c>
      <c r="D213" s="243" t="s">
        <v>139</v>
      </c>
      <c r="E213" s="243"/>
      <c r="F213" s="243"/>
      <c r="G213" s="244">
        <f>G215+G217+G248+G250+G252+G254+G256</f>
        <v>14000</v>
      </c>
      <c r="H213" s="244">
        <f t="shared" ref="H213:L213" si="90">H215+H217+H248+H250+H252+H254+H256</f>
        <v>13521.900000000001</v>
      </c>
      <c r="I213" s="244">
        <f t="shared" si="90"/>
        <v>0</v>
      </c>
      <c r="J213" s="244">
        <f t="shared" si="90"/>
        <v>59822.128999999994</v>
      </c>
      <c r="K213" s="244">
        <f t="shared" si="90"/>
        <v>10458.361999999999</v>
      </c>
      <c r="L213" s="244">
        <f t="shared" si="90"/>
        <v>97802.391000000003</v>
      </c>
    </row>
    <row r="214" spans="1:12" ht="38.25">
      <c r="A214" s="242" t="s">
        <v>219</v>
      </c>
      <c r="B214" s="243" t="s">
        <v>27</v>
      </c>
      <c r="C214" s="243"/>
      <c r="D214" s="243"/>
      <c r="E214" s="243" t="s">
        <v>220</v>
      </c>
      <c r="F214" s="243"/>
      <c r="G214" s="244">
        <f>G215</f>
        <v>14000</v>
      </c>
      <c r="H214" s="244">
        <f t="shared" ref="H214:L215" si="91">H215</f>
        <v>-14000</v>
      </c>
      <c r="I214" s="244">
        <f t="shared" si="91"/>
        <v>0</v>
      </c>
      <c r="J214" s="244">
        <f t="shared" si="91"/>
        <v>0</v>
      </c>
      <c r="K214" s="244">
        <f t="shared" si="91"/>
        <v>0</v>
      </c>
      <c r="L214" s="244">
        <f t="shared" si="91"/>
        <v>0</v>
      </c>
    </row>
    <row r="215" spans="1:12" s="20" customFormat="1" ht="51">
      <c r="A215" s="242" t="s">
        <v>221</v>
      </c>
      <c r="B215" s="243" t="s">
        <v>27</v>
      </c>
      <c r="C215" s="243" t="s">
        <v>38</v>
      </c>
      <c r="D215" s="243" t="s">
        <v>139</v>
      </c>
      <c r="E215" s="243" t="s">
        <v>222</v>
      </c>
      <c r="F215" s="243"/>
      <c r="G215" s="244">
        <f>G216</f>
        <v>14000</v>
      </c>
      <c r="H215" s="244">
        <f t="shared" si="91"/>
        <v>-14000</v>
      </c>
      <c r="I215" s="244">
        <f t="shared" si="91"/>
        <v>0</v>
      </c>
      <c r="J215" s="244">
        <f t="shared" si="91"/>
        <v>0</v>
      </c>
      <c r="K215" s="244">
        <f t="shared" si="91"/>
        <v>0</v>
      </c>
      <c r="L215" s="244">
        <f t="shared" si="91"/>
        <v>0</v>
      </c>
    </row>
    <row r="216" spans="1:12" ht="38.25">
      <c r="A216" s="255" t="s">
        <v>159</v>
      </c>
      <c r="B216" s="247" t="s">
        <v>27</v>
      </c>
      <c r="C216" s="247" t="s">
        <v>38</v>
      </c>
      <c r="D216" s="247" t="s">
        <v>139</v>
      </c>
      <c r="E216" s="247" t="s">
        <v>222</v>
      </c>
      <c r="F216" s="247" t="s">
        <v>160</v>
      </c>
      <c r="G216" s="248">
        <v>14000</v>
      </c>
      <c r="H216" s="258">
        <v>-14000</v>
      </c>
      <c r="I216" s="259"/>
      <c r="J216" s="259"/>
      <c r="K216" s="259"/>
      <c r="L216" s="250">
        <f t="shared" si="63"/>
        <v>0</v>
      </c>
    </row>
    <row r="217" spans="1:12">
      <c r="A217" s="280" t="s">
        <v>196</v>
      </c>
      <c r="B217" s="243" t="s">
        <v>27</v>
      </c>
      <c r="C217" s="243" t="s">
        <v>38</v>
      </c>
      <c r="D217" s="243" t="s">
        <v>139</v>
      </c>
      <c r="E217" s="243" t="s">
        <v>197</v>
      </c>
      <c r="F217" s="243"/>
      <c r="G217" s="244">
        <f>G218+G221+G224+G226+G228+G230+G232+G234+G236+G238+G240+G244+G246+G242</f>
        <v>0</v>
      </c>
      <c r="H217" s="244">
        <f t="shared" ref="H217:L217" si="92">H218+H221+H224+H226+H228+H230+H232+H234+H236+H238+H240+H244+H246+H242</f>
        <v>27521.9</v>
      </c>
      <c r="I217" s="244">
        <f t="shared" si="92"/>
        <v>0</v>
      </c>
      <c r="J217" s="244">
        <f t="shared" si="92"/>
        <v>6000</v>
      </c>
      <c r="K217" s="244">
        <f t="shared" si="92"/>
        <v>1721.9</v>
      </c>
      <c r="L217" s="244">
        <f t="shared" si="92"/>
        <v>35243.800000000003</v>
      </c>
    </row>
    <row r="218" spans="1:12" s="20" customFormat="1" ht="38.25">
      <c r="A218" s="280" t="s">
        <v>200</v>
      </c>
      <c r="B218" s="243" t="s">
        <v>27</v>
      </c>
      <c r="C218" s="243" t="s">
        <v>38</v>
      </c>
      <c r="D218" s="243" t="s">
        <v>139</v>
      </c>
      <c r="E218" s="243" t="s">
        <v>202</v>
      </c>
      <c r="F218" s="243"/>
      <c r="G218" s="244">
        <f t="shared" ref="G218:J218" si="93">G219+G220</f>
        <v>0</v>
      </c>
      <c r="H218" s="244">
        <f t="shared" si="93"/>
        <v>11721.9</v>
      </c>
      <c r="I218" s="244">
        <f t="shared" si="93"/>
        <v>0</v>
      </c>
      <c r="J218" s="244">
        <f t="shared" si="93"/>
        <v>0</v>
      </c>
      <c r="K218" s="244">
        <f t="shared" ref="K218" si="94">K219+K220</f>
        <v>822.07200000000012</v>
      </c>
      <c r="L218" s="244">
        <f t="shared" ref="L218" si="95">L219+L220</f>
        <v>12543.972</v>
      </c>
    </row>
    <row r="219" spans="1:12" ht="25.5">
      <c r="A219" s="255" t="s">
        <v>43</v>
      </c>
      <c r="B219" s="247" t="s">
        <v>27</v>
      </c>
      <c r="C219" s="247" t="s">
        <v>38</v>
      </c>
      <c r="D219" s="247" t="s">
        <v>139</v>
      </c>
      <c r="E219" s="247" t="s">
        <v>202</v>
      </c>
      <c r="F219" s="247" t="s">
        <v>44</v>
      </c>
      <c r="G219" s="248"/>
      <c r="H219" s="258">
        <f>10000-4500</f>
        <v>5500</v>
      </c>
      <c r="I219" s="259">
        <v>-2550.6790000000001</v>
      </c>
      <c r="J219" s="259"/>
      <c r="K219" s="259">
        <f>-899.828+0.037+1721.9</f>
        <v>822.10900000000015</v>
      </c>
      <c r="L219" s="250">
        <f t="shared" ref="L219:L282" si="96">I219+H219+G219+J219+K219</f>
        <v>3771.4300000000003</v>
      </c>
    </row>
    <row r="220" spans="1:12" ht="38.25">
      <c r="A220" s="255" t="s">
        <v>159</v>
      </c>
      <c r="B220" s="247" t="s">
        <v>27</v>
      </c>
      <c r="C220" s="247" t="s">
        <v>38</v>
      </c>
      <c r="D220" s="247" t="s">
        <v>139</v>
      </c>
      <c r="E220" s="247" t="s">
        <v>202</v>
      </c>
      <c r="F220" s="247" t="s">
        <v>160</v>
      </c>
      <c r="G220" s="248"/>
      <c r="H220" s="258">
        <f>4500+1721.9</f>
        <v>6221.9</v>
      </c>
      <c r="I220" s="259">
        <v>2550.6790000000001</v>
      </c>
      <c r="J220" s="259"/>
      <c r="K220" s="259">
        <v>-3.6999999999999998E-2</v>
      </c>
      <c r="L220" s="250">
        <f t="shared" si="96"/>
        <v>8772.5419999999995</v>
      </c>
    </row>
    <row r="221" spans="1:12" s="20" customFormat="1" ht="25.5">
      <c r="A221" s="280" t="s">
        <v>203</v>
      </c>
      <c r="B221" s="243" t="s">
        <v>27</v>
      </c>
      <c r="C221" s="243" t="s">
        <v>38</v>
      </c>
      <c r="D221" s="243" t="s">
        <v>139</v>
      </c>
      <c r="E221" s="243" t="s">
        <v>204</v>
      </c>
      <c r="F221" s="243"/>
      <c r="G221" s="244">
        <f>G222+G223</f>
        <v>0</v>
      </c>
      <c r="H221" s="244">
        <f>H222+H223</f>
        <v>5000</v>
      </c>
      <c r="I221" s="244">
        <f>I222+I223</f>
        <v>0</v>
      </c>
      <c r="J221" s="244">
        <f>J222+J223</f>
        <v>0</v>
      </c>
      <c r="K221" s="244">
        <f t="shared" ref="K221:L221" si="97">K222+K223</f>
        <v>0</v>
      </c>
      <c r="L221" s="244">
        <f t="shared" si="97"/>
        <v>5000</v>
      </c>
    </row>
    <row r="222" spans="1:12" ht="25.5">
      <c r="A222" s="255" t="s">
        <v>43</v>
      </c>
      <c r="B222" s="247" t="s">
        <v>27</v>
      </c>
      <c r="C222" s="247" t="s">
        <v>38</v>
      </c>
      <c r="D222" s="247" t="s">
        <v>139</v>
      </c>
      <c r="E222" s="247" t="s">
        <v>204</v>
      </c>
      <c r="F222" s="247" t="s">
        <v>44</v>
      </c>
      <c r="G222" s="248"/>
      <c r="H222" s="258">
        <v>5000</v>
      </c>
      <c r="I222" s="259">
        <v>-449.32100000000003</v>
      </c>
      <c r="J222" s="259"/>
      <c r="K222" s="259"/>
      <c r="L222" s="250">
        <f t="shared" si="96"/>
        <v>4550.6790000000001</v>
      </c>
    </row>
    <row r="223" spans="1:12" ht="38.25">
      <c r="A223" s="255" t="s">
        <v>159</v>
      </c>
      <c r="B223" s="247" t="s">
        <v>27</v>
      </c>
      <c r="C223" s="247" t="s">
        <v>38</v>
      </c>
      <c r="D223" s="247" t="s">
        <v>139</v>
      </c>
      <c r="E223" s="247" t="s">
        <v>204</v>
      </c>
      <c r="F223" s="247" t="s">
        <v>160</v>
      </c>
      <c r="G223" s="248"/>
      <c r="H223" s="258"/>
      <c r="I223" s="259">
        <v>449.32100000000003</v>
      </c>
      <c r="J223" s="259"/>
      <c r="K223" s="259"/>
      <c r="L223" s="250">
        <f t="shared" si="96"/>
        <v>449.32100000000003</v>
      </c>
    </row>
    <row r="224" spans="1:12" s="20" customFormat="1">
      <c r="A224" s="280" t="s">
        <v>205</v>
      </c>
      <c r="B224" s="243" t="s">
        <v>27</v>
      </c>
      <c r="C224" s="243" t="s">
        <v>38</v>
      </c>
      <c r="D224" s="243" t="s">
        <v>139</v>
      </c>
      <c r="E224" s="243" t="s">
        <v>206</v>
      </c>
      <c r="F224" s="243"/>
      <c r="G224" s="244">
        <f>G225</f>
        <v>0</v>
      </c>
      <c r="H224" s="244">
        <f>H225</f>
        <v>3000</v>
      </c>
      <c r="I224" s="244">
        <f>I225</f>
        <v>0</v>
      </c>
      <c r="J224" s="244">
        <f>J225</f>
        <v>0</v>
      </c>
      <c r="K224" s="244">
        <f t="shared" ref="K224:L224" si="98">K225</f>
        <v>-3000</v>
      </c>
      <c r="L224" s="244">
        <f t="shared" si="98"/>
        <v>0</v>
      </c>
    </row>
    <row r="225" spans="1:12" ht="25.5">
      <c r="A225" s="255" t="s">
        <v>43</v>
      </c>
      <c r="B225" s="247" t="s">
        <v>27</v>
      </c>
      <c r="C225" s="247" t="s">
        <v>38</v>
      </c>
      <c r="D225" s="247" t="s">
        <v>139</v>
      </c>
      <c r="E225" s="247" t="s">
        <v>206</v>
      </c>
      <c r="F225" s="247" t="s">
        <v>44</v>
      </c>
      <c r="G225" s="248"/>
      <c r="H225" s="258">
        <v>3000</v>
      </c>
      <c r="I225" s="259"/>
      <c r="J225" s="259"/>
      <c r="K225" s="259">
        <v>-3000</v>
      </c>
      <c r="L225" s="250">
        <f t="shared" si="96"/>
        <v>0</v>
      </c>
    </row>
    <row r="226" spans="1:12" s="20" customFormat="1">
      <c r="A226" s="280" t="s">
        <v>207</v>
      </c>
      <c r="B226" s="243" t="s">
        <v>27</v>
      </c>
      <c r="C226" s="243" t="s">
        <v>38</v>
      </c>
      <c r="D226" s="243" t="s">
        <v>139</v>
      </c>
      <c r="E226" s="243" t="s">
        <v>208</v>
      </c>
      <c r="F226" s="243"/>
      <c r="G226" s="244">
        <f t="shared" ref="G226:J226" si="99">G227</f>
        <v>0</v>
      </c>
      <c r="H226" s="244">
        <f t="shared" si="99"/>
        <v>1000</v>
      </c>
      <c r="I226" s="244">
        <f t="shared" si="99"/>
        <v>0</v>
      </c>
      <c r="J226" s="244">
        <f t="shared" si="99"/>
        <v>0</v>
      </c>
      <c r="K226" s="244">
        <f t="shared" ref="K226" si="100">K227</f>
        <v>933.62400000000002</v>
      </c>
      <c r="L226" s="244">
        <f t="shared" ref="L226" si="101">L227</f>
        <v>1933.624</v>
      </c>
    </row>
    <row r="227" spans="1:12" ht="25.5">
      <c r="A227" s="255" t="s">
        <v>43</v>
      </c>
      <c r="B227" s="247" t="s">
        <v>27</v>
      </c>
      <c r="C227" s="247" t="s">
        <v>38</v>
      </c>
      <c r="D227" s="247" t="s">
        <v>139</v>
      </c>
      <c r="E227" s="247" t="s">
        <v>208</v>
      </c>
      <c r="F227" s="247" t="s">
        <v>44</v>
      </c>
      <c r="G227" s="248"/>
      <c r="H227" s="258">
        <v>1000</v>
      </c>
      <c r="I227" s="259"/>
      <c r="J227" s="259"/>
      <c r="K227" s="259">
        <v>933.62400000000002</v>
      </c>
      <c r="L227" s="250">
        <f t="shared" si="96"/>
        <v>1933.624</v>
      </c>
    </row>
    <row r="228" spans="1:12" s="20" customFormat="1">
      <c r="A228" s="280" t="s">
        <v>209</v>
      </c>
      <c r="B228" s="243" t="s">
        <v>27</v>
      </c>
      <c r="C228" s="243" t="s">
        <v>38</v>
      </c>
      <c r="D228" s="243" t="s">
        <v>139</v>
      </c>
      <c r="E228" s="243" t="s">
        <v>210</v>
      </c>
      <c r="F228" s="243"/>
      <c r="G228" s="244">
        <f>G229</f>
        <v>0</v>
      </c>
      <c r="H228" s="244">
        <f>H229</f>
        <v>2000</v>
      </c>
      <c r="I228" s="244">
        <f>I229</f>
        <v>0</v>
      </c>
      <c r="J228" s="244">
        <f>J229</f>
        <v>0</v>
      </c>
      <c r="K228" s="244">
        <f t="shared" ref="K228:L228" si="102">K229</f>
        <v>-490.52600000000001</v>
      </c>
      <c r="L228" s="244">
        <f t="shared" si="102"/>
        <v>1509.4739999999999</v>
      </c>
    </row>
    <row r="229" spans="1:12" ht="25.5">
      <c r="A229" s="255" t="s">
        <v>43</v>
      </c>
      <c r="B229" s="247" t="s">
        <v>27</v>
      </c>
      <c r="C229" s="247" t="s">
        <v>38</v>
      </c>
      <c r="D229" s="247" t="s">
        <v>139</v>
      </c>
      <c r="E229" s="247" t="s">
        <v>210</v>
      </c>
      <c r="F229" s="247" t="s">
        <v>44</v>
      </c>
      <c r="G229" s="248"/>
      <c r="H229" s="258">
        <v>2000</v>
      </c>
      <c r="I229" s="259"/>
      <c r="J229" s="259"/>
      <c r="K229" s="259">
        <v>-490.52600000000001</v>
      </c>
      <c r="L229" s="250">
        <f t="shared" si="96"/>
        <v>1509.4739999999999</v>
      </c>
    </row>
    <row r="230" spans="1:12" s="20" customFormat="1">
      <c r="A230" s="280" t="s">
        <v>734</v>
      </c>
      <c r="B230" s="243" t="s">
        <v>27</v>
      </c>
      <c r="C230" s="243" t="s">
        <v>38</v>
      </c>
      <c r="D230" s="243" t="s">
        <v>139</v>
      </c>
      <c r="E230" s="243" t="s">
        <v>212</v>
      </c>
      <c r="F230" s="243"/>
      <c r="G230" s="244">
        <f t="shared" ref="G230:J230" si="103">G231</f>
        <v>0</v>
      </c>
      <c r="H230" s="244">
        <f t="shared" si="103"/>
        <v>3150</v>
      </c>
      <c r="I230" s="244">
        <f t="shared" si="103"/>
        <v>0</v>
      </c>
      <c r="J230" s="244">
        <f t="shared" si="103"/>
        <v>6000</v>
      </c>
      <c r="K230" s="244">
        <f t="shared" ref="K230" si="104">K231</f>
        <v>-870.07799999999997</v>
      </c>
      <c r="L230" s="244">
        <f t="shared" ref="L230" si="105">L231</f>
        <v>8279.9220000000005</v>
      </c>
    </row>
    <row r="231" spans="1:12" ht="25.5">
      <c r="A231" s="255" t="s">
        <v>43</v>
      </c>
      <c r="B231" s="247" t="s">
        <v>27</v>
      </c>
      <c r="C231" s="247" t="s">
        <v>38</v>
      </c>
      <c r="D231" s="247" t="s">
        <v>139</v>
      </c>
      <c r="E231" s="247" t="s">
        <v>212</v>
      </c>
      <c r="F231" s="247" t="s">
        <v>44</v>
      </c>
      <c r="G231" s="248"/>
      <c r="H231" s="258">
        <v>3150</v>
      </c>
      <c r="I231" s="259"/>
      <c r="J231" s="259">
        <v>6000</v>
      </c>
      <c r="K231" s="259">
        <v>-870.07799999999997</v>
      </c>
      <c r="L231" s="250">
        <f t="shared" si="96"/>
        <v>8279.9220000000005</v>
      </c>
    </row>
    <row r="232" spans="1:12" s="20" customFormat="1">
      <c r="A232" s="280" t="s">
        <v>213</v>
      </c>
      <c r="B232" s="243" t="s">
        <v>27</v>
      </c>
      <c r="C232" s="243" t="s">
        <v>38</v>
      </c>
      <c r="D232" s="243" t="s">
        <v>139</v>
      </c>
      <c r="E232" s="243" t="s">
        <v>214</v>
      </c>
      <c r="F232" s="243"/>
      <c r="G232" s="244">
        <f>G233</f>
        <v>0</v>
      </c>
      <c r="H232" s="244">
        <f>H233</f>
        <v>1200</v>
      </c>
      <c r="I232" s="244">
        <f>I233</f>
        <v>0</v>
      </c>
      <c r="J232" s="244">
        <f>J233</f>
        <v>0</v>
      </c>
      <c r="K232" s="244">
        <f t="shared" ref="K232:L232" si="106">K233</f>
        <v>0</v>
      </c>
      <c r="L232" s="244">
        <f t="shared" si="106"/>
        <v>1200</v>
      </c>
    </row>
    <row r="233" spans="1:12" ht="38.25">
      <c r="A233" s="255" t="s">
        <v>159</v>
      </c>
      <c r="B233" s="247" t="s">
        <v>27</v>
      </c>
      <c r="C233" s="247" t="s">
        <v>38</v>
      </c>
      <c r="D233" s="247" t="s">
        <v>139</v>
      </c>
      <c r="E233" s="247" t="s">
        <v>214</v>
      </c>
      <c r="F233" s="247" t="s">
        <v>160</v>
      </c>
      <c r="G233" s="248"/>
      <c r="H233" s="258">
        <f>750+450</f>
        <v>1200</v>
      </c>
      <c r="I233" s="259"/>
      <c r="J233" s="259"/>
      <c r="K233" s="259"/>
      <c r="L233" s="250">
        <f t="shared" si="96"/>
        <v>1200</v>
      </c>
    </row>
    <row r="234" spans="1:12" s="20" customFormat="1" ht="25.5">
      <c r="A234" s="280" t="s">
        <v>215</v>
      </c>
      <c r="B234" s="243" t="s">
        <v>27</v>
      </c>
      <c r="C234" s="243" t="s">
        <v>38</v>
      </c>
      <c r="D234" s="243" t="s">
        <v>139</v>
      </c>
      <c r="E234" s="243" t="s">
        <v>216</v>
      </c>
      <c r="F234" s="243"/>
      <c r="G234" s="244">
        <f>G235</f>
        <v>0</v>
      </c>
      <c r="H234" s="244">
        <f>H235</f>
        <v>250</v>
      </c>
      <c r="I234" s="244">
        <f>I235</f>
        <v>0</v>
      </c>
      <c r="J234" s="244">
        <f>J235</f>
        <v>0</v>
      </c>
      <c r="K234" s="244">
        <f t="shared" ref="K234:L234" si="107">K235</f>
        <v>0</v>
      </c>
      <c r="L234" s="244">
        <f t="shared" si="107"/>
        <v>250</v>
      </c>
    </row>
    <row r="235" spans="1:12">
      <c r="A235" s="300" t="s">
        <v>228</v>
      </c>
      <c r="B235" s="247" t="s">
        <v>27</v>
      </c>
      <c r="C235" s="247" t="s">
        <v>38</v>
      </c>
      <c r="D235" s="247" t="s">
        <v>139</v>
      </c>
      <c r="E235" s="247" t="s">
        <v>216</v>
      </c>
      <c r="F235" s="247" t="s">
        <v>118</v>
      </c>
      <c r="G235" s="248"/>
      <c r="H235" s="258">
        <v>250</v>
      </c>
      <c r="I235" s="259"/>
      <c r="J235" s="259"/>
      <c r="K235" s="259"/>
      <c r="L235" s="250">
        <f t="shared" si="96"/>
        <v>250</v>
      </c>
    </row>
    <row r="236" spans="1:12" s="20" customFormat="1">
      <c r="A236" s="280" t="s">
        <v>217</v>
      </c>
      <c r="B236" s="243" t="s">
        <v>27</v>
      </c>
      <c r="C236" s="243" t="s">
        <v>38</v>
      </c>
      <c r="D236" s="243" t="s">
        <v>139</v>
      </c>
      <c r="E236" s="243" t="s">
        <v>218</v>
      </c>
      <c r="F236" s="243"/>
      <c r="G236" s="244">
        <f>G237</f>
        <v>0</v>
      </c>
      <c r="H236" s="244">
        <f>H237</f>
        <v>200</v>
      </c>
      <c r="I236" s="244">
        <f>I237</f>
        <v>0</v>
      </c>
      <c r="J236" s="244">
        <f>J237</f>
        <v>0</v>
      </c>
      <c r="K236" s="244">
        <f t="shared" ref="K236:L236" si="108">K237</f>
        <v>0</v>
      </c>
      <c r="L236" s="244">
        <f t="shared" si="108"/>
        <v>200</v>
      </c>
    </row>
    <row r="237" spans="1:12">
      <c r="A237" s="300" t="s">
        <v>228</v>
      </c>
      <c r="B237" s="247" t="s">
        <v>27</v>
      </c>
      <c r="C237" s="247" t="s">
        <v>38</v>
      </c>
      <c r="D237" s="247" t="s">
        <v>139</v>
      </c>
      <c r="E237" s="247" t="s">
        <v>218</v>
      </c>
      <c r="F237" s="247" t="s">
        <v>118</v>
      </c>
      <c r="G237" s="248"/>
      <c r="H237" s="258">
        <v>200</v>
      </c>
      <c r="I237" s="259"/>
      <c r="J237" s="259"/>
      <c r="K237" s="259"/>
      <c r="L237" s="250">
        <f t="shared" si="96"/>
        <v>200</v>
      </c>
    </row>
    <row r="238" spans="1:12" s="20" customFormat="1" ht="38.25">
      <c r="A238" s="272" t="s">
        <v>725</v>
      </c>
      <c r="B238" s="243" t="s">
        <v>27</v>
      </c>
      <c r="C238" s="243" t="s">
        <v>38</v>
      </c>
      <c r="D238" s="243" t="s">
        <v>139</v>
      </c>
      <c r="E238" s="243" t="s">
        <v>726</v>
      </c>
      <c r="F238" s="243"/>
      <c r="G238" s="244">
        <f>G239</f>
        <v>0</v>
      </c>
      <c r="H238" s="244">
        <f t="shared" ref="H238:L238" si="109">H239</f>
        <v>0</v>
      </c>
      <c r="I238" s="244">
        <f t="shared" si="109"/>
        <v>0</v>
      </c>
      <c r="J238" s="244">
        <f t="shared" si="109"/>
        <v>0</v>
      </c>
      <c r="K238" s="244">
        <f t="shared" si="109"/>
        <v>899.82799999999997</v>
      </c>
      <c r="L238" s="244">
        <f t="shared" si="109"/>
        <v>899.82799999999997</v>
      </c>
    </row>
    <row r="239" spans="1:12" ht="25.5">
      <c r="A239" s="255" t="s">
        <v>43</v>
      </c>
      <c r="B239" s="247" t="s">
        <v>27</v>
      </c>
      <c r="C239" s="247" t="s">
        <v>38</v>
      </c>
      <c r="D239" s="247" t="s">
        <v>139</v>
      </c>
      <c r="E239" s="247" t="s">
        <v>726</v>
      </c>
      <c r="F239" s="247" t="s">
        <v>44</v>
      </c>
      <c r="G239" s="248"/>
      <c r="H239" s="258"/>
      <c r="I239" s="259"/>
      <c r="J239" s="259"/>
      <c r="K239" s="259">
        <v>899.82799999999997</v>
      </c>
      <c r="L239" s="250">
        <f t="shared" si="96"/>
        <v>899.82799999999997</v>
      </c>
    </row>
    <row r="240" spans="1:12" s="20" customFormat="1">
      <c r="A240" s="280" t="s">
        <v>727</v>
      </c>
      <c r="B240" s="243" t="s">
        <v>27</v>
      </c>
      <c r="C240" s="243" t="s">
        <v>38</v>
      </c>
      <c r="D240" s="243" t="s">
        <v>139</v>
      </c>
      <c r="E240" s="243" t="s">
        <v>728</v>
      </c>
      <c r="F240" s="243"/>
      <c r="G240" s="244">
        <f>G241</f>
        <v>0</v>
      </c>
      <c r="H240" s="244">
        <f t="shared" ref="H240:L240" si="110">H241</f>
        <v>0</v>
      </c>
      <c r="I240" s="244">
        <f t="shared" si="110"/>
        <v>0</v>
      </c>
      <c r="J240" s="244">
        <f t="shared" si="110"/>
        <v>0</v>
      </c>
      <c r="K240" s="244">
        <f t="shared" si="110"/>
        <v>914.90200000000004</v>
      </c>
      <c r="L240" s="244">
        <f t="shared" si="110"/>
        <v>914.90200000000004</v>
      </c>
    </row>
    <row r="241" spans="1:12" ht="24.75" customHeight="1">
      <c r="A241" s="255" t="s">
        <v>43</v>
      </c>
      <c r="B241" s="247" t="s">
        <v>27</v>
      </c>
      <c r="C241" s="247" t="s">
        <v>38</v>
      </c>
      <c r="D241" s="247" t="s">
        <v>139</v>
      </c>
      <c r="E241" s="247" t="s">
        <v>729</v>
      </c>
      <c r="F241" s="247" t="s">
        <v>44</v>
      </c>
      <c r="G241" s="248"/>
      <c r="H241" s="258"/>
      <c r="I241" s="259"/>
      <c r="J241" s="259"/>
      <c r="K241" s="259">
        <v>914.90200000000004</v>
      </c>
      <c r="L241" s="250">
        <f t="shared" si="96"/>
        <v>914.90200000000004</v>
      </c>
    </row>
    <row r="242" spans="1:12" s="20" customFormat="1" ht="24.75" customHeight="1">
      <c r="A242" s="301" t="s">
        <v>735</v>
      </c>
      <c r="B242" s="243" t="s">
        <v>27</v>
      </c>
      <c r="C242" s="243" t="s">
        <v>38</v>
      </c>
      <c r="D242" s="243" t="s">
        <v>139</v>
      </c>
      <c r="E242" s="243" t="s">
        <v>736</v>
      </c>
      <c r="F242" s="243"/>
      <c r="G242" s="244">
        <f>G243</f>
        <v>0</v>
      </c>
      <c r="H242" s="244">
        <f t="shared" ref="H242:L242" si="111">H243</f>
        <v>0</v>
      </c>
      <c r="I242" s="244">
        <f t="shared" si="111"/>
        <v>0</v>
      </c>
      <c r="J242" s="244">
        <f t="shared" si="111"/>
        <v>0</v>
      </c>
      <c r="K242" s="244">
        <f t="shared" si="111"/>
        <v>870.07799999999997</v>
      </c>
      <c r="L242" s="244">
        <f t="shared" si="111"/>
        <v>870.07799999999997</v>
      </c>
    </row>
    <row r="243" spans="1:12" ht="24.75" customHeight="1">
      <c r="A243" s="255" t="s">
        <v>43</v>
      </c>
      <c r="B243" s="247" t="s">
        <v>27</v>
      </c>
      <c r="C243" s="247" t="s">
        <v>38</v>
      </c>
      <c r="D243" s="247" t="s">
        <v>139</v>
      </c>
      <c r="E243" s="247" t="s">
        <v>736</v>
      </c>
      <c r="F243" s="247" t="s">
        <v>44</v>
      </c>
      <c r="G243" s="248"/>
      <c r="H243" s="258"/>
      <c r="I243" s="259"/>
      <c r="J243" s="259"/>
      <c r="K243" s="259">
        <v>870.07799999999997</v>
      </c>
      <c r="L243" s="250">
        <f t="shared" si="96"/>
        <v>870.07799999999997</v>
      </c>
    </row>
    <row r="244" spans="1:12" s="20" customFormat="1" ht="25.5">
      <c r="A244" s="272" t="s">
        <v>730</v>
      </c>
      <c r="B244" s="243" t="s">
        <v>27</v>
      </c>
      <c r="C244" s="243" t="s">
        <v>38</v>
      </c>
      <c r="D244" s="243" t="s">
        <v>139</v>
      </c>
      <c r="E244" s="243" t="s">
        <v>731</v>
      </c>
      <c r="F244" s="243"/>
      <c r="G244" s="244">
        <f>G245</f>
        <v>0</v>
      </c>
      <c r="H244" s="244">
        <f t="shared" ref="H244:L244" si="112">H245</f>
        <v>0</v>
      </c>
      <c r="I244" s="244">
        <f t="shared" si="112"/>
        <v>0</v>
      </c>
      <c r="J244" s="244">
        <f t="shared" si="112"/>
        <v>0</v>
      </c>
      <c r="K244" s="244">
        <f t="shared" si="112"/>
        <v>1291</v>
      </c>
      <c r="L244" s="244">
        <f t="shared" si="112"/>
        <v>1291</v>
      </c>
    </row>
    <row r="245" spans="1:12" ht="25.5">
      <c r="A245" s="255" t="s">
        <v>43</v>
      </c>
      <c r="B245" s="247" t="s">
        <v>27</v>
      </c>
      <c r="C245" s="247" t="s">
        <v>38</v>
      </c>
      <c r="D245" s="247" t="s">
        <v>139</v>
      </c>
      <c r="E245" s="247" t="s">
        <v>731</v>
      </c>
      <c r="F245" s="247" t="s">
        <v>44</v>
      </c>
      <c r="G245" s="248"/>
      <c r="H245" s="258"/>
      <c r="I245" s="259"/>
      <c r="J245" s="259"/>
      <c r="K245" s="259">
        <v>1291</v>
      </c>
      <c r="L245" s="250">
        <f t="shared" si="96"/>
        <v>1291</v>
      </c>
    </row>
    <row r="246" spans="1:12" s="20" customFormat="1" ht="38.25">
      <c r="A246" s="301" t="s">
        <v>732</v>
      </c>
      <c r="B246" s="243" t="s">
        <v>27</v>
      </c>
      <c r="C246" s="243" t="s">
        <v>38</v>
      </c>
      <c r="D246" s="243" t="s">
        <v>139</v>
      </c>
      <c r="E246" s="243" t="s">
        <v>733</v>
      </c>
      <c r="F246" s="243"/>
      <c r="G246" s="244">
        <f>G247</f>
        <v>0</v>
      </c>
      <c r="H246" s="244">
        <f t="shared" ref="H246:L246" si="113">H247</f>
        <v>0</v>
      </c>
      <c r="I246" s="244">
        <f t="shared" si="113"/>
        <v>0</v>
      </c>
      <c r="J246" s="244">
        <f t="shared" si="113"/>
        <v>0</v>
      </c>
      <c r="K246" s="244">
        <f t="shared" si="113"/>
        <v>351</v>
      </c>
      <c r="L246" s="244">
        <f t="shared" si="113"/>
        <v>351</v>
      </c>
    </row>
    <row r="247" spans="1:12" ht="25.5">
      <c r="A247" s="255" t="s">
        <v>43</v>
      </c>
      <c r="B247" s="247" t="s">
        <v>27</v>
      </c>
      <c r="C247" s="247" t="s">
        <v>38</v>
      </c>
      <c r="D247" s="247" t="s">
        <v>139</v>
      </c>
      <c r="E247" s="247" t="s">
        <v>733</v>
      </c>
      <c r="F247" s="247" t="s">
        <v>44</v>
      </c>
      <c r="G247" s="248"/>
      <c r="H247" s="258"/>
      <c r="I247" s="259"/>
      <c r="J247" s="259"/>
      <c r="K247" s="259">
        <v>351</v>
      </c>
      <c r="L247" s="250">
        <f t="shared" si="96"/>
        <v>351</v>
      </c>
    </row>
    <row r="248" spans="1:12" s="20" customFormat="1">
      <c r="A248" s="264" t="s">
        <v>229</v>
      </c>
      <c r="B248" s="243" t="s">
        <v>27</v>
      </c>
      <c r="C248" s="243" t="s">
        <v>38</v>
      </c>
      <c r="D248" s="243" t="s">
        <v>139</v>
      </c>
      <c r="E248" s="243" t="s">
        <v>230</v>
      </c>
      <c r="F248" s="243"/>
      <c r="G248" s="244">
        <f>G249</f>
        <v>0</v>
      </c>
      <c r="H248" s="244">
        <f>H249</f>
        <v>0</v>
      </c>
      <c r="I248" s="244">
        <f>I249</f>
        <v>0</v>
      </c>
      <c r="J248" s="244">
        <f>J249</f>
        <v>13472.034</v>
      </c>
      <c r="K248" s="244">
        <f t="shared" ref="K248:L248" si="114">K249</f>
        <v>0</v>
      </c>
      <c r="L248" s="244">
        <f t="shared" si="114"/>
        <v>13472.034</v>
      </c>
    </row>
    <row r="249" spans="1:12" ht="38.25">
      <c r="A249" s="262" t="s">
        <v>173</v>
      </c>
      <c r="B249" s="247" t="s">
        <v>27</v>
      </c>
      <c r="C249" s="247" t="s">
        <v>38</v>
      </c>
      <c r="D249" s="247" t="s">
        <v>139</v>
      </c>
      <c r="E249" s="247" t="s">
        <v>230</v>
      </c>
      <c r="F249" s="247" t="s">
        <v>174</v>
      </c>
      <c r="G249" s="248"/>
      <c r="H249" s="258"/>
      <c r="I249" s="259"/>
      <c r="J249" s="259">
        <v>13472.034</v>
      </c>
      <c r="K249" s="259"/>
      <c r="L249" s="250">
        <f t="shared" si="96"/>
        <v>13472.034</v>
      </c>
    </row>
    <row r="250" spans="1:12" s="20" customFormat="1">
      <c r="A250" s="264" t="s">
        <v>231</v>
      </c>
      <c r="B250" s="243" t="s">
        <v>27</v>
      </c>
      <c r="C250" s="243" t="s">
        <v>38</v>
      </c>
      <c r="D250" s="243" t="s">
        <v>139</v>
      </c>
      <c r="E250" s="243" t="s">
        <v>232</v>
      </c>
      <c r="F250" s="243"/>
      <c r="G250" s="244">
        <f>G251</f>
        <v>0</v>
      </c>
      <c r="H250" s="244">
        <f>H251</f>
        <v>0</v>
      </c>
      <c r="I250" s="244">
        <f>I251</f>
        <v>0</v>
      </c>
      <c r="J250" s="244">
        <f>J251</f>
        <v>3599.3119999999999</v>
      </c>
      <c r="K250" s="244">
        <f t="shared" ref="K250:L250" si="115">K251</f>
        <v>0</v>
      </c>
      <c r="L250" s="244">
        <f t="shared" si="115"/>
        <v>3599.3119999999999</v>
      </c>
    </row>
    <row r="251" spans="1:12" ht="25.5">
      <c r="A251" s="255" t="s">
        <v>43</v>
      </c>
      <c r="B251" s="247" t="s">
        <v>27</v>
      </c>
      <c r="C251" s="247" t="s">
        <v>38</v>
      </c>
      <c r="D251" s="247" t="s">
        <v>139</v>
      </c>
      <c r="E251" s="247" t="s">
        <v>232</v>
      </c>
      <c r="F251" s="247" t="s">
        <v>44</v>
      </c>
      <c r="G251" s="248"/>
      <c r="H251" s="258"/>
      <c r="I251" s="259"/>
      <c r="J251" s="259">
        <v>3599.3119999999999</v>
      </c>
      <c r="K251" s="259"/>
      <c r="L251" s="250">
        <f t="shared" si="96"/>
        <v>3599.3119999999999</v>
      </c>
    </row>
    <row r="252" spans="1:12" s="20" customFormat="1">
      <c r="A252" s="264" t="s">
        <v>233</v>
      </c>
      <c r="B252" s="243" t="s">
        <v>27</v>
      </c>
      <c r="C252" s="243" t="s">
        <v>38</v>
      </c>
      <c r="D252" s="243" t="s">
        <v>139</v>
      </c>
      <c r="E252" s="243" t="s">
        <v>234</v>
      </c>
      <c r="F252" s="243"/>
      <c r="G252" s="244">
        <f>G253</f>
        <v>0</v>
      </c>
      <c r="H252" s="244">
        <f>H253</f>
        <v>0</v>
      </c>
      <c r="I252" s="244">
        <f>I253</f>
        <v>0</v>
      </c>
      <c r="J252" s="244">
        <f>J253</f>
        <v>11613.852999999999</v>
      </c>
      <c r="K252" s="244">
        <f t="shared" ref="K252:L252" si="116">K253</f>
        <v>0</v>
      </c>
      <c r="L252" s="244">
        <f t="shared" si="116"/>
        <v>11613.852999999999</v>
      </c>
    </row>
    <row r="253" spans="1:12" ht="25.5">
      <c r="A253" s="255" t="s">
        <v>43</v>
      </c>
      <c r="B253" s="247" t="s">
        <v>27</v>
      </c>
      <c r="C253" s="247" t="s">
        <v>38</v>
      </c>
      <c r="D253" s="247" t="s">
        <v>139</v>
      </c>
      <c r="E253" s="247" t="s">
        <v>234</v>
      </c>
      <c r="F253" s="247" t="s">
        <v>44</v>
      </c>
      <c r="G253" s="248"/>
      <c r="H253" s="258"/>
      <c r="I253" s="259"/>
      <c r="J253" s="259">
        <v>11613.852999999999</v>
      </c>
      <c r="K253" s="259"/>
      <c r="L253" s="250">
        <f t="shared" si="96"/>
        <v>11613.852999999999</v>
      </c>
    </row>
    <row r="254" spans="1:12" s="20" customFormat="1">
      <c r="A254" s="264" t="s">
        <v>235</v>
      </c>
      <c r="B254" s="243" t="s">
        <v>27</v>
      </c>
      <c r="C254" s="243" t="s">
        <v>38</v>
      </c>
      <c r="D254" s="243" t="s">
        <v>139</v>
      </c>
      <c r="E254" s="243" t="s">
        <v>236</v>
      </c>
      <c r="F254" s="243"/>
      <c r="G254" s="244">
        <f>G255</f>
        <v>0</v>
      </c>
      <c r="H254" s="244">
        <f>H255</f>
        <v>0</v>
      </c>
      <c r="I254" s="244">
        <f>I255</f>
        <v>0</v>
      </c>
      <c r="J254" s="244">
        <f>J255</f>
        <v>25136.93</v>
      </c>
      <c r="K254" s="244">
        <f t="shared" ref="K254:L254" si="117">K255</f>
        <v>0</v>
      </c>
      <c r="L254" s="244">
        <f t="shared" si="117"/>
        <v>25136.93</v>
      </c>
    </row>
    <row r="255" spans="1:12" ht="25.5">
      <c r="A255" s="255" t="s">
        <v>43</v>
      </c>
      <c r="B255" s="247" t="s">
        <v>27</v>
      </c>
      <c r="C255" s="247" t="s">
        <v>38</v>
      </c>
      <c r="D255" s="247" t="s">
        <v>139</v>
      </c>
      <c r="E255" s="247" t="s">
        <v>236</v>
      </c>
      <c r="F255" s="247" t="s">
        <v>44</v>
      </c>
      <c r="G255" s="248"/>
      <c r="H255" s="258"/>
      <c r="I255" s="259"/>
      <c r="J255" s="259">
        <v>25136.93</v>
      </c>
      <c r="K255" s="259"/>
      <c r="L255" s="250">
        <f t="shared" si="96"/>
        <v>25136.93</v>
      </c>
    </row>
    <row r="256" spans="1:12" s="20" customFormat="1" ht="25.5">
      <c r="A256" s="264" t="s">
        <v>1021</v>
      </c>
      <c r="B256" s="243" t="s">
        <v>27</v>
      </c>
      <c r="C256" s="243" t="s">
        <v>38</v>
      </c>
      <c r="D256" s="243" t="s">
        <v>139</v>
      </c>
      <c r="E256" s="243" t="s">
        <v>1022</v>
      </c>
      <c r="F256" s="243"/>
      <c r="G256" s="244">
        <f>G257</f>
        <v>0</v>
      </c>
      <c r="H256" s="244">
        <f t="shared" ref="H256:L256" si="118">H257</f>
        <v>0</v>
      </c>
      <c r="I256" s="244">
        <f t="shared" si="118"/>
        <v>0</v>
      </c>
      <c r="J256" s="244">
        <f t="shared" si="118"/>
        <v>0</v>
      </c>
      <c r="K256" s="244">
        <f t="shared" si="118"/>
        <v>8736.4619999999995</v>
      </c>
      <c r="L256" s="244">
        <f t="shared" si="118"/>
        <v>8736.4619999999995</v>
      </c>
    </row>
    <row r="257" spans="1:12">
      <c r="A257" s="255"/>
      <c r="B257" s="247" t="s">
        <v>27</v>
      </c>
      <c r="C257" s="247" t="s">
        <v>38</v>
      </c>
      <c r="D257" s="247" t="s">
        <v>139</v>
      </c>
      <c r="E257" s="247" t="s">
        <v>1022</v>
      </c>
      <c r="F257" s="247" t="s">
        <v>315</v>
      </c>
      <c r="G257" s="248"/>
      <c r="H257" s="258"/>
      <c r="I257" s="259"/>
      <c r="J257" s="259"/>
      <c r="K257" s="259">
        <v>8736.4619999999995</v>
      </c>
      <c r="L257" s="250">
        <f t="shared" si="96"/>
        <v>8736.4619999999995</v>
      </c>
    </row>
    <row r="258" spans="1:12">
      <c r="A258" s="251" t="s">
        <v>237</v>
      </c>
      <c r="B258" s="243"/>
      <c r="C258" s="243" t="s">
        <v>38</v>
      </c>
      <c r="D258" s="243" t="s">
        <v>238</v>
      </c>
      <c r="E258" s="243"/>
      <c r="F258" s="243"/>
      <c r="G258" s="244">
        <f>G259+G287+G328+G330</f>
        <v>11809.413</v>
      </c>
      <c r="H258" s="244">
        <f>H259+H287+H328+H330</f>
        <v>5118.1513599999998</v>
      </c>
      <c r="I258" s="244">
        <f>I259+I287+I328+I330</f>
        <v>3430.1</v>
      </c>
      <c r="J258" s="244">
        <f>J259+J287+J328+J330</f>
        <v>148.79999999999998</v>
      </c>
      <c r="K258" s="244">
        <f t="shared" ref="K258:L258" si="119">K259+K287+K328+K330</f>
        <v>0</v>
      </c>
      <c r="L258" s="244">
        <f t="shared" si="119"/>
        <v>20506.464360000002</v>
      </c>
    </row>
    <row r="259" spans="1:12" s="20" customFormat="1" ht="25.5">
      <c r="A259" s="275" t="s">
        <v>239</v>
      </c>
      <c r="B259" s="243" t="s">
        <v>27</v>
      </c>
      <c r="C259" s="243" t="s">
        <v>38</v>
      </c>
      <c r="D259" s="243" t="s">
        <v>238</v>
      </c>
      <c r="E259" s="243" t="s">
        <v>240</v>
      </c>
      <c r="F259" s="243"/>
      <c r="G259" s="244">
        <f>G260+G267+G280</f>
        <v>7879.4130000000005</v>
      </c>
      <c r="H259" s="244">
        <f>H260+H267+H280</f>
        <v>304.7</v>
      </c>
      <c r="I259" s="244">
        <f>I260+I267+I280</f>
        <v>98</v>
      </c>
      <c r="J259" s="244">
        <f>J260+J267+J280</f>
        <v>0</v>
      </c>
      <c r="K259" s="244">
        <f t="shared" ref="K259:L259" si="120">K260+K267+K280</f>
        <v>0</v>
      </c>
      <c r="L259" s="244">
        <f t="shared" si="120"/>
        <v>8282.1130000000012</v>
      </c>
    </row>
    <row r="260" spans="1:12" s="84" customFormat="1">
      <c r="A260" s="275" t="s">
        <v>241</v>
      </c>
      <c r="B260" s="243" t="s">
        <v>27</v>
      </c>
      <c r="C260" s="243" t="s">
        <v>38</v>
      </c>
      <c r="D260" s="243" t="s">
        <v>238</v>
      </c>
      <c r="E260" s="243" t="s">
        <v>242</v>
      </c>
      <c r="F260" s="243"/>
      <c r="G260" s="244">
        <f>G261+G262+G263+G264+G265</f>
        <v>4579.4130000000005</v>
      </c>
      <c r="H260" s="244">
        <f>H261+H262+H263+H264+H265</f>
        <v>124.69999999999999</v>
      </c>
      <c r="I260" s="244">
        <f>I261+I262+I263+I264+I265</f>
        <v>98</v>
      </c>
      <c r="J260" s="244">
        <f>J261+J262+J263+J264+J265</f>
        <v>0</v>
      </c>
      <c r="K260" s="244">
        <f t="shared" ref="K260:L260" si="121">K261+K262+K263+K264+K265</f>
        <v>0</v>
      </c>
      <c r="L260" s="244">
        <f t="shared" si="121"/>
        <v>4802.1130000000012</v>
      </c>
    </row>
    <row r="261" spans="1:12">
      <c r="A261" s="246" t="s">
        <v>30</v>
      </c>
      <c r="B261" s="247" t="s">
        <v>27</v>
      </c>
      <c r="C261" s="247" t="s">
        <v>38</v>
      </c>
      <c r="D261" s="247" t="s">
        <v>238</v>
      </c>
      <c r="E261" s="247" t="s">
        <v>242</v>
      </c>
      <c r="F261" s="247" t="s">
        <v>192</v>
      </c>
      <c r="G261" s="248">
        <v>4061.9389999999999</v>
      </c>
      <c r="H261" s="258"/>
      <c r="I261" s="259"/>
      <c r="J261" s="259"/>
      <c r="K261" s="259"/>
      <c r="L261" s="250">
        <f t="shared" si="96"/>
        <v>4061.9389999999999</v>
      </c>
    </row>
    <row r="262" spans="1:12" ht="25.5">
      <c r="A262" s="255" t="s">
        <v>35</v>
      </c>
      <c r="B262" s="247" t="s">
        <v>27</v>
      </c>
      <c r="C262" s="247" t="s">
        <v>38</v>
      </c>
      <c r="D262" s="247" t="s">
        <v>238</v>
      </c>
      <c r="E262" s="247" t="s">
        <v>242</v>
      </c>
      <c r="F262" s="247" t="s">
        <v>193</v>
      </c>
      <c r="G262" s="248">
        <v>124.80200000000001</v>
      </c>
      <c r="H262" s="258"/>
      <c r="I262" s="259"/>
      <c r="J262" s="259"/>
      <c r="K262" s="259"/>
      <c r="L262" s="250">
        <f t="shared" si="96"/>
        <v>124.80200000000001</v>
      </c>
    </row>
    <row r="263" spans="1:12" ht="25.5">
      <c r="A263" s="255" t="s">
        <v>41</v>
      </c>
      <c r="B263" s="247" t="s">
        <v>27</v>
      </c>
      <c r="C263" s="247" t="s">
        <v>38</v>
      </c>
      <c r="D263" s="247" t="s">
        <v>238</v>
      </c>
      <c r="E263" s="247" t="s">
        <v>242</v>
      </c>
      <c r="F263" s="247" t="s">
        <v>42</v>
      </c>
      <c r="G263" s="248">
        <v>57.52</v>
      </c>
      <c r="H263" s="258">
        <f>18+124.7</f>
        <v>142.69999999999999</v>
      </c>
      <c r="I263" s="259">
        <f>25.724+18</f>
        <v>43.724000000000004</v>
      </c>
      <c r="J263" s="259"/>
      <c r="K263" s="259"/>
      <c r="L263" s="250">
        <f t="shared" si="96"/>
        <v>243.94399999999999</v>
      </c>
    </row>
    <row r="264" spans="1:12" ht="25.5">
      <c r="A264" s="255" t="s">
        <v>43</v>
      </c>
      <c r="B264" s="247" t="s">
        <v>27</v>
      </c>
      <c r="C264" s="247" t="s">
        <v>38</v>
      </c>
      <c r="D264" s="247" t="s">
        <v>238</v>
      </c>
      <c r="E264" s="247" t="s">
        <v>242</v>
      </c>
      <c r="F264" s="247" t="s">
        <v>44</v>
      </c>
      <c r="G264" s="248">
        <v>331.12299999999999</v>
      </c>
      <c r="H264" s="258">
        <f>-18</f>
        <v>-18</v>
      </c>
      <c r="I264" s="259">
        <f>-25.724+80</f>
        <v>54.275999999999996</v>
      </c>
      <c r="J264" s="259"/>
      <c r="K264" s="259"/>
      <c r="L264" s="250">
        <f t="shared" si="96"/>
        <v>367.399</v>
      </c>
    </row>
    <row r="265" spans="1:12" ht="25.5">
      <c r="A265" s="262" t="s">
        <v>45</v>
      </c>
      <c r="B265" s="247" t="s">
        <v>27</v>
      </c>
      <c r="C265" s="247" t="s">
        <v>38</v>
      </c>
      <c r="D265" s="247" t="s">
        <v>238</v>
      </c>
      <c r="E265" s="247" t="s">
        <v>242</v>
      </c>
      <c r="F265" s="247" t="s">
        <v>46</v>
      </c>
      <c r="G265" s="248">
        <v>4.0289999999999999</v>
      </c>
      <c r="H265" s="258"/>
      <c r="I265" s="259"/>
      <c r="J265" s="259"/>
      <c r="K265" s="259"/>
      <c r="L265" s="250">
        <f t="shared" si="96"/>
        <v>4.0289999999999999</v>
      </c>
    </row>
    <row r="266" spans="1:12" ht="25.5">
      <c r="A266" s="262" t="s">
        <v>47</v>
      </c>
      <c r="B266" s="247" t="s">
        <v>27</v>
      </c>
      <c r="C266" s="247" t="s">
        <v>38</v>
      </c>
      <c r="D266" s="247" t="s">
        <v>238</v>
      </c>
      <c r="E266" s="247" t="s">
        <v>242</v>
      </c>
      <c r="F266" s="247" t="s">
        <v>48</v>
      </c>
      <c r="G266" s="248"/>
      <c r="H266" s="258"/>
      <c r="I266" s="259"/>
      <c r="J266" s="259"/>
      <c r="K266" s="259"/>
      <c r="L266" s="250">
        <f t="shared" si="96"/>
        <v>0</v>
      </c>
    </row>
    <row r="267" spans="1:12" s="20" customFormat="1" ht="38.25">
      <c r="A267" s="269" t="s">
        <v>243</v>
      </c>
      <c r="B267" s="243" t="s">
        <v>27</v>
      </c>
      <c r="C267" s="243" t="s">
        <v>38</v>
      </c>
      <c r="D267" s="243" t="s">
        <v>238</v>
      </c>
      <c r="E267" s="243" t="s">
        <v>244</v>
      </c>
      <c r="F267" s="243"/>
      <c r="G267" s="244">
        <f>G268+G270+G274+G276+G272+G278</f>
        <v>1100</v>
      </c>
      <c r="H267" s="244">
        <f>H268+H270+H274+H276+H272+H278</f>
        <v>180</v>
      </c>
      <c r="I267" s="244">
        <f>I268+I270+I274+I276+I272+I278</f>
        <v>0</v>
      </c>
      <c r="J267" s="244">
        <f>J268+J270+J274+J276+J272+J278</f>
        <v>0</v>
      </c>
      <c r="K267" s="244">
        <f>K268+K270+K274+K276+K272+K278</f>
        <v>0</v>
      </c>
      <c r="L267" s="250">
        <f t="shared" si="96"/>
        <v>1280</v>
      </c>
    </row>
    <row r="268" spans="1:12" s="20" customFormat="1" ht="51">
      <c r="A268" s="269" t="s">
        <v>245</v>
      </c>
      <c r="B268" s="243" t="s">
        <v>27</v>
      </c>
      <c r="C268" s="243" t="s">
        <v>38</v>
      </c>
      <c r="D268" s="243" t="s">
        <v>238</v>
      </c>
      <c r="E268" s="243" t="s">
        <v>246</v>
      </c>
      <c r="F268" s="243"/>
      <c r="G268" s="244">
        <f>G269</f>
        <v>400</v>
      </c>
      <c r="H268" s="244">
        <f>H269</f>
        <v>0</v>
      </c>
      <c r="I268" s="244">
        <f>I269</f>
        <v>0</v>
      </c>
      <c r="J268" s="244">
        <f>J269</f>
        <v>0</v>
      </c>
      <c r="K268" s="244">
        <f t="shared" ref="K268:L268" si="122">K269</f>
        <v>0</v>
      </c>
      <c r="L268" s="244">
        <f t="shared" si="122"/>
        <v>400</v>
      </c>
    </row>
    <row r="269" spans="1:12" s="20" customFormat="1" ht="25.5">
      <c r="A269" s="255" t="s">
        <v>43</v>
      </c>
      <c r="B269" s="247" t="s">
        <v>27</v>
      </c>
      <c r="C269" s="247" t="s">
        <v>38</v>
      </c>
      <c r="D269" s="247" t="s">
        <v>238</v>
      </c>
      <c r="E269" s="247" t="s">
        <v>246</v>
      </c>
      <c r="F269" s="247" t="s">
        <v>44</v>
      </c>
      <c r="G269" s="248">
        <v>400</v>
      </c>
      <c r="H269" s="302"/>
      <c r="I269" s="303"/>
      <c r="J269" s="303"/>
      <c r="K269" s="303"/>
      <c r="L269" s="250">
        <f t="shared" si="96"/>
        <v>400</v>
      </c>
    </row>
    <row r="270" spans="1:12" s="20" customFormat="1" ht="38.25">
      <c r="A270" s="269" t="s">
        <v>247</v>
      </c>
      <c r="B270" s="243" t="s">
        <v>27</v>
      </c>
      <c r="C270" s="243" t="s">
        <v>38</v>
      </c>
      <c r="D270" s="243" t="s">
        <v>238</v>
      </c>
      <c r="E270" s="243" t="s">
        <v>248</v>
      </c>
      <c r="F270" s="243"/>
      <c r="G270" s="244">
        <f>G271</f>
        <v>200</v>
      </c>
      <c r="H270" s="244">
        <f>H271</f>
        <v>0</v>
      </c>
      <c r="I270" s="244">
        <f>I271</f>
        <v>0</v>
      </c>
      <c r="J270" s="244">
        <f>J271</f>
        <v>0</v>
      </c>
      <c r="K270" s="244">
        <f t="shared" ref="K270:L270" si="123">K271</f>
        <v>0</v>
      </c>
      <c r="L270" s="244">
        <f t="shared" si="123"/>
        <v>200</v>
      </c>
    </row>
    <row r="271" spans="1:12" s="20" customFormat="1" ht="25.5">
      <c r="A271" s="255" t="s">
        <v>43</v>
      </c>
      <c r="B271" s="247" t="s">
        <v>27</v>
      </c>
      <c r="C271" s="247" t="s">
        <v>38</v>
      </c>
      <c r="D271" s="247" t="s">
        <v>238</v>
      </c>
      <c r="E271" s="247" t="s">
        <v>248</v>
      </c>
      <c r="F271" s="247" t="s">
        <v>44</v>
      </c>
      <c r="G271" s="248">
        <v>200</v>
      </c>
      <c r="H271" s="302"/>
      <c r="I271" s="303"/>
      <c r="J271" s="303"/>
      <c r="K271" s="303"/>
      <c r="L271" s="250">
        <f t="shared" si="96"/>
        <v>200</v>
      </c>
    </row>
    <row r="272" spans="1:12" s="20" customFormat="1" ht="25.5">
      <c r="A272" s="269" t="s">
        <v>249</v>
      </c>
      <c r="B272" s="243" t="s">
        <v>27</v>
      </c>
      <c r="C272" s="243" t="s">
        <v>38</v>
      </c>
      <c r="D272" s="243" t="s">
        <v>238</v>
      </c>
      <c r="E272" s="243" t="s">
        <v>250</v>
      </c>
      <c r="F272" s="243"/>
      <c r="G272" s="244">
        <f>G273</f>
        <v>100</v>
      </c>
      <c r="H272" s="244">
        <f>H273</f>
        <v>0</v>
      </c>
      <c r="I272" s="244">
        <f>I273</f>
        <v>0</v>
      </c>
      <c r="J272" s="244">
        <f>J273</f>
        <v>0</v>
      </c>
      <c r="K272" s="244">
        <f t="shared" ref="K272:L272" si="124">K273</f>
        <v>0</v>
      </c>
      <c r="L272" s="244">
        <f t="shared" si="124"/>
        <v>100</v>
      </c>
    </row>
    <row r="273" spans="1:12" s="20" customFormat="1" ht="25.5">
      <c r="A273" s="255" t="s">
        <v>43</v>
      </c>
      <c r="B273" s="247" t="s">
        <v>27</v>
      </c>
      <c r="C273" s="247" t="s">
        <v>38</v>
      </c>
      <c r="D273" s="247" t="s">
        <v>238</v>
      </c>
      <c r="E273" s="247" t="s">
        <v>250</v>
      </c>
      <c r="F273" s="247" t="s">
        <v>44</v>
      </c>
      <c r="G273" s="248">
        <v>100</v>
      </c>
      <c r="H273" s="302"/>
      <c r="I273" s="303"/>
      <c r="J273" s="303"/>
      <c r="K273" s="303"/>
      <c r="L273" s="250">
        <f t="shared" si="96"/>
        <v>100</v>
      </c>
    </row>
    <row r="274" spans="1:12" s="20" customFormat="1" ht="25.5">
      <c r="A274" s="269" t="s">
        <v>251</v>
      </c>
      <c r="B274" s="243" t="s">
        <v>27</v>
      </c>
      <c r="C274" s="243" t="s">
        <v>38</v>
      </c>
      <c r="D274" s="243" t="s">
        <v>238</v>
      </c>
      <c r="E274" s="243" t="s">
        <v>252</v>
      </c>
      <c r="F274" s="243"/>
      <c r="G274" s="244">
        <f>G275</f>
        <v>200</v>
      </c>
      <c r="H274" s="244">
        <f>H275</f>
        <v>0</v>
      </c>
      <c r="I274" s="244">
        <f>I275</f>
        <v>0</v>
      </c>
      <c r="J274" s="244">
        <f>J275</f>
        <v>0</v>
      </c>
      <c r="K274" s="244">
        <f t="shared" ref="K274:L274" si="125">K275</f>
        <v>0</v>
      </c>
      <c r="L274" s="244">
        <f t="shared" si="125"/>
        <v>200</v>
      </c>
    </row>
    <row r="275" spans="1:12" s="20" customFormat="1" ht="25.5">
      <c r="A275" s="255" t="s">
        <v>43</v>
      </c>
      <c r="B275" s="247" t="s">
        <v>27</v>
      </c>
      <c r="C275" s="247" t="s">
        <v>38</v>
      </c>
      <c r="D275" s="247" t="s">
        <v>238</v>
      </c>
      <c r="E275" s="247" t="s">
        <v>252</v>
      </c>
      <c r="F275" s="247" t="s">
        <v>44</v>
      </c>
      <c r="G275" s="248">
        <v>200</v>
      </c>
      <c r="H275" s="302"/>
      <c r="I275" s="303"/>
      <c r="J275" s="303"/>
      <c r="K275" s="303"/>
      <c r="L275" s="250">
        <f t="shared" si="96"/>
        <v>200</v>
      </c>
    </row>
    <row r="276" spans="1:12" s="20" customFormat="1">
      <c r="A276" s="295" t="s">
        <v>253</v>
      </c>
      <c r="B276" s="243" t="s">
        <v>27</v>
      </c>
      <c r="C276" s="243" t="s">
        <v>38</v>
      </c>
      <c r="D276" s="243" t="s">
        <v>238</v>
      </c>
      <c r="E276" s="243" t="s">
        <v>254</v>
      </c>
      <c r="F276" s="243"/>
      <c r="G276" s="244">
        <f>G277</f>
        <v>200</v>
      </c>
      <c r="H276" s="244">
        <f>H277</f>
        <v>0</v>
      </c>
      <c r="I276" s="244">
        <f>I277</f>
        <v>0</v>
      </c>
      <c r="J276" s="244">
        <f>J277</f>
        <v>0</v>
      </c>
      <c r="K276" s="244">
        <f t="shared" ref="K276:L276" si="126">K277</f>
        <v>0</v>
      </c>
      <c r="L276" s="244">
        <f t="shared" si="126"/>
        <v>200</v>
      </c>
    </row>
    <row r="277" spans="1:12" s="20" customFormat="1" ht="25.5">
      <c r="A277" s="255" t="s">
        <v>43</v>
      </c>
      <c r="B277" s="247" t="s">
        <v>27</v>
      </c>
      <c r="C277" s="247" t="s">
        <v>38</v>
      </c>
      <c r="D277" s="247" t="s">
        <v>238</v>
      </c>
      <c r="E277" s="247" t="s">
        <v>254</v>
      </c>
      <c r="F277" s="247" t="s">
        <v>44</v>
      </c>
      <c r="G277" s="248">
        <v>200</v>
      </c>
      <c r="H277" s="302"/>
      <c r="I277" s="303"/>
      <c r="J277" s="303"/>
      <c r="K277" s="303"/>
      <c r="L277" s="250">
        <f t="shared" si="96"/>
        <v>200</v>
      </c>
    </row>
    <row r="278" spans="1:12" s="84" customFormat="1">
      <c r="A278" s="268" t="s">
        <v>255</v>
      </c>
      <c r="B278" s="243" t="s">
        <v>27</v>
      </c>
      <c r="C278" s="243" t="s">
        <v>38</v>
      </c>
      <c r="D278" s="243" t="s">
        <v>238</v>
      </c>
      <c r="E278" s="243" t="s">
        <v>256</v>
      </c>
      <c r="F278" s="243"/>
      <c r="G278" s="244">
        <f>G279</f>
        <v>0</v>
      </c>
      <c r="H278" s="244">
        <f>H279</f>
        <v>180</v>
      </c>
      <c r="I278" s="244">
        <f>I279</f>
        <v>0</v>
      </c>
      <c r="J278" s="244">
        <f>J279</f>
        <v>0</v>
      </c>
      <c r="K278" s="244">
        <f t="shared" ref="K278:L278" si="127">K279</f>
        <v>0</v>
      </c>
      <c r="L278" s="244">
        <f t="shared" si="127"/>
        <v>180</v>
      </c>
    </row>
    <row r="279" spans="1:12" s="84" customFormat="1" ht="25.5">
      <c r="A279" s="255" t="s">
        <v>43</v>
      </c>
      <c r="B279" s="247" t="s">
        <v>27</v>
      </c>
      <c r="C279" s="247" t="s">
        <v>38</v>
      </c>
      <c r="D279" s="247" t="s">
        <v>238</v>
      </c>
      <c r="E279" s="247" t="s">
        <v>256</v>
      </c>
      <c r="F279" s="247" t="s">
        <v>44</v>
      </c>
      <c r="G279" s="248"/>
      <c r="H279" s="258">
        <v>180</v>
      </c>
      <c r="I279" s="259"/>
      <c r="J279" s="259"/>
      <c r="K279" s="259"/>
      <c r="L279" s="250">
        <f t="shared" si="96"/>
        <v>180</v>
      </c>
    </row>
    <row r="280" spans="1:12" s="20" customFormat="1">
      <c r="A280" s="295" t="s">
        <v>257</v>
      </c>
      <c r="B280" s="243" t="s">
        <v>27</v>
      </c>
      <c r="C280" s="243" t="s">
        <v>38</v>
      </c>
      <c r="D280" s="243" t="s">
        <v>238</v>
      </c>
      <c r="E280" s="243" t="s">
        <v>258</v>
      </c>
      <c r="F280" s="243"/>
      <c r="G280" s="244">
        <f>G281+G283+G285</f>
        <v>2200</v>
      </c>
      <c r="H280" s="244">
        <f>H281+H283+H285</f>
        <v>0</v>
      </c>
      <c r="I280" s="244">
        <f>I281+I283+I285</f>
        <v>0</v>
      </c>
      <c r="J280" s="244">
        <f>J281+J283+J285</f>
        <v>0</v>
      </c>
      <c r="K280" s="244">
        <f t="shared" ref="K280:L280" si="128">K281+K283+K285</f>
        <v>0</v>
      </c>
      <c r="L280" s="244">
        <f t="shared" si="128"/>
        <v>2200</v>
      </c>
    </row>
    <row r="281" spans="1:12" s="20" customFormat="1" ht="38.25">
      <c r="A281" s="269" t="s">
        <v>259</v>
      </c>
      <c r="B281" s="243" t="s">
        <v>27</v>
      </c>
      <c r="C281" s="243" t="s">
        <v>38</v>
      </c>
      <c r="D281" s="243" t="s">
        <v>238</v>
      </c>
      <c r="E281" s="243" t="s">
        <v>260</v>
      </c>
      <c r="F281" s="243"/>
      <c r="G281" s="244">
        <f>G282</f>
        <v>400</v>
      </c>
      <c r="H281" s="244">
        <f>H282</f>
        <v>0</v>
      </c>
      <c r="I281" s="244">
        <f>I282</f>
        <v>0</v>
      </c>
      <c r="J281" s="244">
        <f>J282</f>
        <v>0</v>
      </c>
      <c r="K281" s="244">
        <f t="shared" ref="K281:L281" si="129">K282</f>
        <v>0</v>
      </c>
      <c r="L281" s="244">
        <f t="shared" si="129"/>
        <v>400</v>
      </c>
    </row>
    <row r="282" spans="1:12" s="20" customFormat="1" ht="25.5">
      <c r="A282" s="255" t="s">
        <v>43</v>
      </c>
      <c r="B282" s="247" t="s">
        <v>27</v>
      </c>
      <c r="C282" s="247" t="s">
        <v>38</v>
      </c>
      <c r="D282" s="247" t="s">
        <v>238</v>
      </c>
      <c r="E282" s="247" t="s">
        <v>260</v>
      </c>
      <c r="F282" s="247" t="s">
        <v>44</v>
      </c>
      <c r="G282" s="248">
        <v>400</v>
      </c>
      <c r="H282" s="302"/>
      <c r="I282" s="303"/>
      <c r="J282" s="303"/>
      <c r="K282" s="303"/>
      <c r="L282" s="250">
        <f t="shared" si="96"/>
        <v>400</v>
      </c>
    </row>
    <row r="283" spans="1:12" s="20" customFormat="1" ht="38.25">
      <c r="A283" s="269" t="s">
        <v>261</v>
      </c>
      <c r="B283" s="243" t="s">
        <v>27</v>
      </c>
      <c r="C283" s="243" t="s">
        <v>38</v>
      </c>
      <c r="D283" s="243" t="s">
        <v>238</v>
      </c>
      <c r="E283" s="243" t="s">
        <v>262</v>
      </c>
      <c r="F283" s="243"/>
      <c r="G283" s="244">
        <f>G284</f>
        <v>400</v>
      </c>
      <c r="H283" s="244">
        <f>H284</f>
        <v>0</v>
      </c>
      <c r="I283" s="244">
        <f>I284</f>
        <v>0</v>
      </c>
      <c r="J283" s="244">
        <f>J284</f>
        <v>0</v>
      </c>
      <c r="K283" s="244">
        <f t="shared" ref="K283:L283" si="130">K284</f>
        <v>0</v>
      </c>
      <c r="L283" s="244">
        <f t="shared" si="130"/>
        <v>400</v>
      </c>
    </row>
    <row r="284" spans="1:12" s="20" customFormat="1" ht="25.5">
      <c r="A284" s="255" t="s">
        <v>43</v>
      </c>
      <c r="B284" s="247" t="s">
        <v>27</v>
      </c>
      <c r="C284" s="247" t="s">
        <v>38</v>
      </c>
      <c r="D284" s="247" t="s">
        <v>238</v>
      </c>
      <c r="E284" s="247" t="s">
        <v>262</v>
      </c>
      <c r="F284" s="247" t="s">
        <v>44</v>
      </c>
      <c r="G284" s="248">
        <v>400</v>
      </c>
      <c r="H284" s="302"/>
      <c r="I284" s="303"/>
      <c r="J284" s="303"/>
      <c r="K284" s="303"/>
      <c r="L284" s="250">
        <f t="shared" ref="L284:L345" si="131">I284+H284+G284+J284+K284</f>
        <v>400</v>
      </c>
    </row>
    <row r="285" spans="1:12" s="20" customFormat="1" ht="76.5">
      <c r="A285" s="269" t="s">
        <v>263</v>
      </c>
      <c r="B285" s="243" t="s">
        <v>27</v>
      </c>
      <c r="C285" s="243" t="s">
        <v>38</v>
      </c>
      <c r="D285" s="243" t="s">
        <v>238</v>
      </c>
      <c r="E285" s="243" t="s">
        <v>264</v>
      </c>
      <c r="F285" s="243"/>
      <c r="G285" s="244">
        <f>G286</f>
        <v>1400</v>
      </c>
      <c r="H285" s="244">
        <f>H286</f>
        <v>0</v>
      </c>
      <c r="I285" s="244">
        <f>I286</f>
        <v>0</v>
      </c>
      <c r="J285" s="244">
        <f>J286</f>
        <v>0</v>
      </c>
      <c r="K285" s="244">
        <f t="shared" ref="K285:L285" si="132">K286</f>
        <v>0</v>
      </c>
      <c r="L285" s="244">
        <f t="shared" si="132"/>
        <v>1400</v>
      </c>
    </row>
    <row r="286" spans="1:12" s="20" customFormat="1" ht="25.5">
      <c r="A286" s="255" t="s">
        <v>43</v>
      </c>
      <c r="B286" s="247" t="s">
        <v>27</v>
      </c>
      <c r="C286" s="247" t="s">
        <v>38</v>
      </c>
      <c r="D286" s="247" t="s">
        <v>238</v>
      </c>
      <c r="E286" s="247" t="s">
        <v>264</v>
      </c>
      <c r="F286" s="247" t="s">
        <v>44</v>
      </c>
      <c r="G286" s="248">
        <v>1400</v>
      </c>
      <c r="H286" s="302"/>
      <c r="I286" s="303"/>
      <c r="J286" s="303"/>
      <c r="K286" s="303"/>
      <c r="L286" s="250">
        <f t="shared" si="131"/>
        <v>1400</v>
      </c>
    </row>
    <row r="287" spans="1:12" s="20" customFormat="1" ht="25.5">
      <c r="A287" s="251" t="s">
        <v>265</v>
      </c>
      <c r="B287" s="243" t="s">
        <v>27</v>
      </c>
      <c r="C287" s="243" t="s">
        <v>38</v>
      </c>
      <c r="D287" s="243" t="s">
        <v>238</v>
      </c>
      <c r="E287" s="243" t="s">
        <v>266</v>
      </c>
      <c r="F287" s="243"/>
      <c r="G287" s="244">
        <f>G288</f>
        <v>3930</v>
      </c>
      <c r="H287" s="244">
        <f>H288</f>
        <v>0</v>
      </c>
      <c r="I287" s="244">
        <f>I288</f>
        <v>3130</v>
      </c>
      <c r="J287" s="244">
        <f>J288</f>
        <v>0</v>
      </c>
      <c r="K287" s="244">
        <f t="shared" ref="K287:L287" si="133">K288</f>
        <v>0</v>
      </c>
      <c r="L287" s="244">
        <f t="shared" si="133"/>
        <v>7060</v>
      </c>
    </row>
    <row r="288" spans="1:12" s="20" customFormat="1">
      <c r="A288" s="268" t="s">
        <v>267</v>
      </c>
      <c r="B288" s="243" t="s">
        <v>27</v>
      </c>
      <c r="C288" s="243" t="s">
        <v>38</v>
      </c>
      <c r="D288" s="243" t="s">
        <v>238</v>
      </c>
      <c r="E288" s="243" t="s">
        <v>268</v>
      </c>
      <c r="F288" s="243"/>
      <c r="G288" s="244">
        <f>G289+G291+G293+G295+G297+G300+G302+G304+G306+G308+G310+G312+G314+G316+G318+G320+G322+G324+G326</f>
        <v>3930</v>
      </c>
      <c r="H288" s="244">
        <f>H289+H291+H293+H295+H297+H300+H302+H304+H306+H308+H310+H312+H314+H316+H318+H320+H322+H324+H326</f>
        <v>0</v>
      </c>
      <c r="I288" s="244">
        <f>I289+I291+I293+I295+I297+I300+I302+I304+I306+I308+I310+I312+I314+I316+I318+I320+I322+I324+I326</f>
        <v>3130</v>
      </c>
      <c r="J288" s="244">
        <f>J289+J291+J293+J295+J297+J300+J302+J304+J306+J308+J310+J312+J314+J316+J318+J320+J322+J324+J326</f>
        <v>0</v>
      </c>
      <c r="K288" s="244">
        <f t="shared" ref="K288:L288" si="134">K289+K291+K293+K295+K297+K300+K302+K304+K306+K308+K310+K312+K314+K316+K318+K320+K322+K324+K326</f>
        <v>0</v>
      </c>
      <c r="L288" s="244">
        <f t="shared" si="134"/>
        <v>7060</v>
      </c>
    </row>
    <row r="289" spans="1:12" s="20" customFormat="1" ht="89.25">
      <c r="A289" s="268" t="s">
        <v>269</v>
      </c>
      <c r="B289" s="243" t="s">
        <v>27</v>
      </c>
      <c r="C289" s="243" t="s">
        <v>38</v>
      </c>
      <c r="D289" s="243" t="s">
        <v>238</v>
      </c>
      <c r="E289" s="243" t="s">
        <v>270</v>
      </c>
      <c r="F289" s="243"/>
      <c r="G289" s="244">
        <f>G290</f>
        <v>30</v>
      </c>
      <c r="H289" s="244">
        <f>H290</f>
        <v>0</v>
      </c>
      <c r="I289" s="244">
        <f>I290</f>
        <v>0</v>
      </c>
      <c r="J289" s="244">
        <f>J290</f>
        <v>0</v>
      </c>
      <c r="K289" s="244">
        <f t="shared" ref="K289:L289" si="135">K290</f>
        <v>0</v>
      </c>
      <c r="L289" s="244">
        <f t="shared" si="135"/>
        <v>30</v>
      </c>
    </row>
    <row r="290" spans="1:12" ht="38.25">
      <c r="A290" s="255" t="s">
        <v>159</v>
      </c>
      <c r="B290" s="247" t="s">
        <v>27</v>
      </c>
      <c r="C290" s="247" t="s">
        <v>38</v>
      </c>
      <c r="D290" s="247" t="s">
        <v>238</v>
      </c>
      <c r="E290" s="247" t="s">
        <v>270</v>
      </c>
      <c r="F290" s="247" t="s">
        <v>160</v>
      </c>
      <c r="G290" s="248">
        <v>30</v>
      </c>
      <c r="H290" s="258"/>
      <c r="I290" s="259"/>
      <c r="J290" s="259"/>
      <c r="K290" s="259"/>
      <c r="L290" s="250">
        <f t="shared" si="131"/>
        <v>30</v>
      </c>
    </row>
    <row r="291" spans="1:12" s="20" customFormat="1" ht="63.75">
      <c r="A291" s="268" t="s">
        <v>271</v>
      </c>
      <c r="B291" s="243" t="s">
        <v>27</v>
      </c>
      <c r="C291" s="243" t="s">
        <v>38</v>
      </c>
      <c r="D291" s="243" t="s">
        <v>238</v>
      </c>
      <c r="E291" s="243" t="s">
        <v>272</v>
      </c>
      <c r="F291" s="243"/>
      <c r="G291" s="244">
        <f>G292</f>
        <v>2000</v>
      </c>
      <c r="H291" s="244">
        <f>H292</f>
        <v>0</v>
      </c>
      <c r="I291" s="244">
        <f>I292</f>
        <v>3130</v>
      </c>
      <c r="J291" s="244">
        <f>J292</f>
        <v>0</v>
      </c>
      <c r="K291" s="244">
        <f t="shared" ref="K291:L291" si="136">K292</f>
        <v>0</v>
      </c>
      <c r="L291" s="244">
        <f t="shared" si="136"/>
        <v>5130</v>
      </c>
    </row>
    <row r="292" spans="1:12" ht="38.25">
      <c r="A292" s="255" t="s">
        <v>159</v>
      </c>
      <c r="B292" s="247" t="s">
        <v>27</v>
      </c>
      <c r="C292" s="247" t="s">
        <v>38</v>
      </c>
      <c r="D292" s="247" t="s">
        <v>238</v>
      </c>
      <c r="E292" s="247" t="s">
        <v>272</v>
      </c>
      <c r="F292" s="247" t="s">
        <v>160</v>
      </c>
      <c r="G292" s="248">
        <v>2000</v>
      </c>
      <c r="H292" s="258"/>
      <c r="I292" s="259">
        <v>3130</v>
      </c>
      <c r="J292" s="259"/>
      <c r="K292" s="259"/>
      <c r="L292" s="250">
        <f t="shared" si="131"/>
        <v>5130</v>
      </c>
    </row>
    <row r="293" spans="1:12" s="20" customFormat="1" ht="25.5">
      <c r="A293" s="268" t="s">
        <v>273</v>
      </c>
      <c r="B293" s="243" t="s">
        <v>27</v>
      </c>
      <c r="C293" s="243" t="s">
        <v>38</v>
      </c>
      <c r="D293" s="243" t="s">
        <v>238</v>
      </c>
      <c r="E293" s="243" t="s">
        <v>274</v>
      </c>
      <c r="F293" s="243"/>
      <c r="G293" s="244">
        <f>G294</f>
        <v>150</v>
      </c>
      <c r="H293" s="244">
        <f>H294</f>
        <v>0</v>
      </c>
      <c r="I293" s="244">
        <f>I294</f>
        <v>0</v>
      </c>
      <c r="J293" s="244">
        <f>J294</f>
        <v>0</v>
      </c>
      <c r="K293" s="244">
        <f t="shared" ref="K293:L293" si="137">K294</f>
        <v>0</v>
      </c>
      <c r="L293" s="244">
        <f t="shared" si="137"/>
        <v>150</v>
      </c>
    </row>
    <row r="294" spans="1:12" ht="38.25">
      <c r="A294" s="255" t="s">
        <v>159</v>
      </c>
      <c r="B294" s="247" t="s">
        <v>27</v>
      </c>
      <c r="C294" s="247" t="s">
        <v>38</v>
      </c>
      <c r="D294" s="247" t="s">
        <v>238</v>
      </c>
      <c r="E294" s="247" t="s">
        <v>274</v>
      </c>
      <c r="F294" s="247" t="s">
        <v>160</v>
      </c>
      <c r="G294" s="248">
        <v>150</v>
      </c>
      <c r="H294" s="258"/>
      <c r="I294" s="259"/>
      <c r="J294" s="259"/>
      <c r="K294" s="259"/>
      <c r="L294" s="250">
        <f t="shared" si="131"/>
        <v>150</v>
      </c>
    </row>
    <row r="295" spans="1:12" s="20" customFormat="1" ht="89.25">
      <c r="A295" s="268" t="s">
        <v>275</v>
      </c>
      <c r="B295" s="243" t="s">
        <v>27</v>
      </c>
      <c r="C295" s="243" t="s">
        <v>38</v>
      </c>
      <c r="D295" s="243" t="s">
        <v>238</v>
      </c>
      <c r="E295" s="243" t="s">
        <v>276</v>
      </c>
      <c r="F295" s="243"/>
      <c r="G295" s="244">
        <f>G296</f>
        <v>15</v>
      </c>
      <c r="H295" s="244">
        <f>H296</f>
        <v>0</v>
      </c>
      <c r="I295" s="244">
        <f>I296</f>
        <v>0</v>
      </c>
      <c r="J295" s="244">
        <f>J296</f>
        <v>0</v>
      </c>
      <c r="K295" s="244">
        <f t="shared" ref="K295:L295" si="138">K296</f>
        <v>0</v>
      </c>
      <c r="L295" s="244">
        <f t="shared" si="138"/>
        <v>15</v>
      </c>
    </row>
    <row r="296" spans="1:12" ht="38.25">
      <c r="A296" s="255" t="s">
        <v>159</v>
      </c>
      <c r="B296" s="247" t="s">
        <v>27</v>
      </c>
      <c r="C296" s="247" t="s">
        <v>38</v>
      </c>
      <c r="D296" s="247" t="s">
        <v>238</v>
      </c>
      <c r="E296" s="247" t="s">
        <v>276</v>
      </c>
      <c r="F296" s="247" t="s">
        <v>160</v>
      </c>
      <c r="G296" s="248">
        <v>15</v>
      </c>
      <c r="H296" s="258"/>
      <c r="I296" s="259"/>
      <c r="J296" s="259"/>
      <c r="K296" s="259"/>
      <c r="L296" s="250">
        <f t="shared" si="131"/>
        <v>15</v>
      </c>
    </row>
    <row r="297" spans="1:12" s="20" customFormat="1">
      <c r="A297" s="268" t="s">
        <v>277</v>
      </c>
      <c r="B297" s="243" t="s">
        <v>27</v>
      </c>
      <c r="C297" s="243" t="s">
        <v>38</v>
      </c>
      <c r="D297" s="243" t="s">
        <v>238</v>
      </c>
      <c r="E297" s="243" t="s">
        <v>278</v>
      </c>
      <c r="F297" s="243"/>
      <c r="G297" s="244">
        <f>G298+G299</f>
        <v>430</v>
      </c>
      <c r="H297" s="244">
        <f>H298+H299</f>
        <v>0</v>
      </c>
      <c r="I297" s="244">
        <f>I298+I299</f>
        <v>0</v>
      </c>
      <c r="J297" s="244">
        <f>J298+J299</f>
        <v>0</v>
      </c>
      <c r="K297" s="244">
        <f t="shared" ref="K297:L297" si="139">K298+K299</f>
        <v>0</v>
      </c>
      <c r="L297" s="244">
        <f t="shared" si="139"/>
        <v>430</v>
      </c>
    </row>
    <row r="298" spans="1:12" ht="25.5">
      <c r="A298" s="255" t="s">
        <v>43</v>
      </c>
      <c r="B298" s="247" t="s">
        <v>27</v>
      </c>
      <c r="C298" s="247" t="s">
        <v>38</v>
      </c>
      <c r="D298" s="247" t="s">
        <v>238</v>
      </c>
      <c r="E298" s="247" t="s">
        <v>278</v>
      </c>
      <c r="F298" s="247" t="s">
        <v>44</v>
      </c>
      <c r="G298" s="248">
        <v>430</v>
      </c>
      <c r="H298" s="258"/>
      <c r="I298" s="259"/>
      <c r="J298" s="259">
        <v>-430</v>
      </c>
      <c r="K298" s="259"/>
      <c r="L298" s="250">
        <f t="shared" si="131"/>
        <v>0</v>
      </c>
    </row>
    <row r="299" spans="1:12" ht="38.25">
      <c r="A299" s="262" t="s">
        <v>173</v>
      </c>
      <c r="B299" s="247" t="s">
        <v>27</v>
      </c>
      <c r="C299" s="247" t="s">
        <v>38</v>
      </c>
      <c r="D299" s="247" t="s">
        <v>238</v>
      </c>
      <c r="E299" s="247" t="s">
        <v>278</v>
      </c>
      <c r="F299" s="247" t="s">
        <v>174</v>
      </c>
      <c r="G299" s="248"/>
      <c r="H299" s="258"/>
      <c r="I299" s="259"/>
      <c r="J299" s="259">
        <v>430</v>
      </c>
      <c r="K299" s="259"/>
      <c r="L299" s="250">
        <f t="shared" si="131"/>
        <v>430</v>
      </c>
    </row>
    <row r="300" spans="1:12" s="20" customFormat="1" ht="76.5">
      <c r="A300" s="268" t="s">
        <v>279</v>
      </c>
      <c r="B300" s="243" t="s">
        <v>27</v>
      </c>
      <c r="C300" s="243" t="s">
        <v>38</v>
      </c>
      <c r="D300" s="243" t="s">
        <v>238</v>
      </c>
      <c r="E300" s="243" t="s">
        <v>280</v>
      </c>
      <c r="F300" s="243"/>
      <c r="G300" s="244">
        <f>G301</f>
        <v>120</v>
      </c>
      <c r="H300" s="244">
        <f>H301</f>
        <v>0</v>
      </c>
      <c r="I300" s="244">
        <f>I301</f>
        <v>0</v>
      </c>
      <c r="J300" s="244">
        <f>J301</f>
        <v>0</v>
      </c>
      <c r="K300" s="244">
        <f t="shared" ref="K300:L300" si="140">K301</f>
        <v>0</v>
      </c>
      <c r="L300" s="244">
        <f t="shared" si="140"/>
        <v>120</v>
      </c>
    </row>
    <row r="301" spans="1:12" ht="38.25">
      <c r="A301" s="255" t="s">
        <v>159</v>
      </c>
      <c r="B301" s="247" t="s">
        <v>27</v>
      </c>
      <c r="C301" s="247" t="s">
        <v>38</v>
      </c>
      <c r="D301" s="247" t="s">
        <v>238</v>
      </c>
      <c r="E301" s="247" t="s">
        <v>280</v>
      </c>
      <c r="F301" s="247" t="s">
        <v>160</v>
      </c>
      <c r="G301" s="248">
        <v>120</v>
      </c>
      <c r="H301" s="258"/>
      <c r="I301" s="259"/>
      <c r="J301" s="259"/>
      <c r="K301" s="259"/>
      <c r="L301" s="250">
        <f t="shared" si="131"/>
        <v>120</v>
      </c>
    </row>
    <row r="302" spans="1:12" s="20" customFormat="1" ht="89.25">
      <c r="A302" s="268" t="s">
        <v>281</v>
      </c>
      <c r="B302" s="243" t="s">
        <v>27</v>
      </c>
      <c r="C302" s="243" t="s">
        <v>38</v>
      </c>
      <c r="D302" s="243" t="s">
        <v>238</v>
      </c>
      <c r="E302" s="243" t="s">
        <v>282</v>
      </c>
      <c r="F302" s="243"/>
      <c r="G302" s="244">
        <f>G303</f>
        <v>40</v>
      </c>
      <c r="H302" s="244">
        <f>H303</f>
        <v>0</v>
      </c>
      <c r="I302" s="244">
        <f>I303</f>
        <v>0</v>
      </c>
      <c r="J302" s="244">
        <f>J303</f>
        <v>0</v>
      </c>
      <c r="K302" s="244">
        <f t="shared" ref="K302:L302" si="141">K303</f>
        <v>0</v>
      </c>
      <c r="L302" s="244">
        <f t="shared" si="141"/>
        <v>40</v>
      </c>
    </row>
    <row r="303" spans="1:12" ht="38.25">
      <c r="A303" s="255" t="s">
        <v>159</v>
      </c>
      <c r="B303" s="247" t="s">
        <v>27</v>
      </c>
      <c r="C303" s="247" t="s">
        <v>38</v>
      </c>
      <c r="D303" s="247" t="s">
        <v>238</v>
      </c>
      <c r="E303" s="247" t="s">
        <v>282</v>
      </c>
      <c r="F303" s="247" t="s">
        <v>160</v>
      </c>
      <c r="G303" s="248">
        <v>40</v>
      </c>
      <c r="H303" s="258"/>
      <c r="I303" s="259"/>
      <c r="J303" s="259"/>
      <c r="K303" s="259"/>
      <c r="L303" s="250">
        <f t="shared" si="131"/>
        <v>40</v>
      </c>
    </row>
    <row r="304" spans="1:12" s="20" customFormat="1" ht="38.25">
      <c r="A304" s="268" t="s">
        <v>283</v>
      </c>
      <c r="B304" s="243" t="s">
        <v>27</v>
      </c>
      <c r="C304" s="243" t="s">
        <v>38</v>
      </c>
      <c r="D304" s="243" t="s">
        <v>238</v>
      </c>
      <c r="E304" s="243" t="s">
        <v>284</v>
      </c>
      <c r="F304" s="243"/>
      <c r="G304" s="244">
        <f>G305</f>
        <v>540</v>
      </c>
      <c r="H304" s="244">
        <f>H305</f>
        <v>0</v>
      </c>
      <c r="I304" s="244">
        <f>I305</f>
        <v>0</v>
      </c>
      <c r="J304" s="244">
        <f>J305</f>
        <v>0</v>
      </c>
      <c r="K304" s="244">
        <f t="shared" ref="K304:L304" si="142">K305</f>
        <v>0</v>
      </c>
      <c r="L304" s="244">
        <f t="shared" si="142"/>
        <v>540</v>
      </c>
    </row>
    <row r="305" spans="1:12" ht="38.25">
      <c r="A305" s="255" t="s">
        <v>159</v>
      </c>
      <c r="B305" s="247" t="s">
        <v>27</v>
      </c>
      <c r="C305" s="247" t="s">
        <v>38</v>
      </c>
      <c r="D305" s="247" t="s">
        <v>238</v>
      </c>
      <c r="E305" s="247" t="s">
        <v>284</v>
      </c>
      <c r="F305" s="247" t="s">
        <v>160</v>
      </c>
      <c r="G305" s="248">
        <v>540</v>
      </c>
      <c r="H305" s="258"/>
      <c r="I305" s="259"/>
      <c r="J305" s="259"/>
      <c r="K305" s="259"/>
      <c r="L305" s="250">
        <f t="shared" si="131"/>
        <v>540</v>
      </c>
    </row>
    <row r="306" spans="1:12" s="20" customFormat="1" ht="51">
      <c r="A306" s="268" t="s">
        <v>285</v>
      </c>
      <c r="B306" s="243" t="s">
        <v>27</v>
      </c>
      <c r="C306" s="243" t="s">
        <v>38</v>
      </c>
      <c r="D306" s="243" t="s">
        <v>238</v>
      </c>
      <c r="E306" s="243" t="s">
        <v>286</v>
      </c>
      <c r="F306" s="243"/>
      <c r="G306" s="244">
        <f>G307</f>
        <v>70</v>
      </c>
      <c r="H306" s="244">
        <f>H307</f>
        <v>0</v>
      </c>
      <c r="I306" s="244">
        <f>I307</f>
        <v>0</v>
      </c>
      <c r="J306" s="244">
        <f>J307</f>
        <v>0</v>
      </c>
      <c r="K306" s="244">
        <f t="shared" ref="K306:L306" si="143">K307</f>
        <v>0</v>
      </c>
      <c r="L306" s="244">
        <f t="shared" si="143"/>
        <v>70</v>
      </c>
    </row>
    <row r="307" spans="1:12" ht="38.25">
      <c r="A307" s="255" t="s">
        <v>159</v>
      </c>
      <c r="B307" s="247" t="s">
        <v>27</v>
      </c>
      <c r="C307" s="247" t="s">
        <v>38</v>
      </c>
      <c r="D307" s="247" t="s">
        <v>238</v>
      </c>
      <c r="E307" s="247" t="s">
        <v>286</v>
      </c>
      <c r="F307" s="247" t="s">
        <v>160</v>
      </c>
      <c r="G307" s="248">
        <v>70</v>
      </c>
      <c r="H307" s="258"/>
      <c r="I307" s="259"/>
      <c r="J307" s="259"/>
      <c r="K307" s="259"/>
      <c r="L307" s="250">
        <f t="shared" si="131"/>
        <v>70</v>
      </c>
    </row>
    <row r="308" spans="1:12" s="20" customFormat="1" ht="114.75" customHeight="1">
      <c r="A308" s="268" t="s">
        <v>287</v>
      </c>
      <c r="B308" s="243" t="s">
        <v>27</v>
      </c>
      <c r="C308" s="243" t="s">
        <v>38</v>
      </c>
      <c r="D308" s="243" t="s">
        <v>238</v>
      </c>
      <c r="E308" s="243" t="s">
        <v>288</v>
      </c>
      <c r="F308" s="243"/>
      <c r="G308" s="244">
        <f>G309</f>
        <v>40</v>
      </c>
      <c r="H308" s="244">
        <f>H309</f>
        <v>0</v>
      </c>
      <c r="I308" s="244">
        <f>I309</f>
        <v>0</v>
      </c>
      <c r="J308" s="244">
        <f>J309</f>
        <v>0</v>
      </c>
      <c r="K308" s="244">
        <f t="shared" ref="K308:L308" si="144">K309</f>
        <v>0</v>
      </c>
      <c r="L308" s="244">
        <f t="shared" si="144"/>
        <v>40</v>
      </c>
    </row>
    <row r="309" spans="1:12" ht="38.25">
      <c r="A309" s="255" t="s">
        <v>159</v>
      </c>
      <c r="B309" s="247" t="s">
        <v>27</v>
      </c>
      <c r="C309" s="247" t="s">
        <v>38</v>
      </c>
      <c r="D309" s="247" t="s">
        <v>238</v>
      </c>
      <c r="E309" s="247" t="s">
        <v>288</v>
      </c>
      <c r="F309" s="247" t="s">
        <v>160</v>
      </c>
      <c r="G309" s="248">
        <v>40</v>
      </c>
      <c r="H309" s="258"/>
      <c r="I309" s="259"/>
      <c r="J309" s="259"/>
      <c r="K309" s="259"/>
      <c r="L309" s="250">
        <f t="shared" si="131"/>
        <v>40</v>
      </c>
    </row>
    <row r="310" spans="1:12" s="20" customFormat="1" ht="66.75" customHeight="1">
      <c r="A310" s="268" t="s">
        <v>289</v>
      </c>
      <c r="B310" s="243" t="s">
        <v>27</v>
      </c>
      <c r="C310" s="243" t="s">
        <v>38</v>
      </c>
      <c r="D310" s="243" t="s">
        <v>238</v>
      </c>
      <c r="E310" s="243" t="s">
        <v>290</v>
      </c>
      <c r="F310" s="243"/>
      <c r="G310" s="244">
        <f>G311</f>
        <v>40</v>
      </c>
      <c r="H310" s="244">
        <f>H311</f>
        <v>0</v>
      </c>
      <c r="I310" s="244">
        <f>I311</f>
        <v>0</v>
      </c>
      <c r="J310" s="244">
        <f>J311</f>
        <v>0</v>
      </c>
      <c r="K310" s="244">
        <f t="shared" ref="K310:L310" si="145">K311</f>
        <v>0</v>
      </c>
      <c r="L310" s="244">
        <f t="shared" si="145"/>
        <v>40</v>
      </c>
    </row>
    <row r="311" spans="1:12" ht="38.25">
      <c r="A311" s="255" t="s">
        <v>159</v>
      </c>
      <c r="B311" s="247" t="s">
        <v>27</v>
      </c>
      <c r="C311" s="247" t="s">
        <v>38</v>
      </c>
      <c r="D311" s="247" t="s">
        <v>238</v>
      </c>
      <c r="E311" s="247" t="s">
        <v>290</v>
      </c>
      <c r="F311" s="247" t="s">
        <v>160</v>
      </c>
      <c r="G311" s="248">
        <v>40</v>
      </c>
      <c r="H311" s="258"/>
      <c r="I311" s="259"/>
      <c r="J311" s="259"/>
      <c r="K311" s="259"/>
      <c r="L311" s="250">
        <f t="shared" si="131"/>
        <v>40</v>
      </c>
    </row>
    <row r="312" spans="1:12" s="20" customFormat="1">
      <c r="A312" s="268" t="s">
        <v>291</v>
      </c>
      <c r="B312" s="243" t="s">
        <v>27</v>
      </c>
      <c r="C312" s="243" t="s">
        <v>38</v>
      </c>
      <c r="D312" s="243" t="s">
        <v>238</v>
      </c>
      <c r="E312" s="243" t="s">
        <v>292</v>
      </c>
      <c r="F312" s="243"/>
      <c r="G312" s="244">
        <f>G313</f>
        <v>10</v>
      </c>
      <c r="H312" s="244">
        <f>H313</f>
        <v>0</v>
      </c>
      <c r="I312" s="244">
        <f>I313</f>
        <v>0</v>
      </c>
      <c r="J312" s="244">
        <f>J313</f>
        <v>0</v>
      </c>
      <c r="K312" s="244">
        <f t="shared" ref="K312:L312" si="146">K313</f>
        <v>0</v>
      </c>
      <c r="L312" s="244">
        <f t="shared" si="146"/>
        <v>10</v>
      </c>
    </row>
    <row r="313" spans="1:12" ht="38.25">
      <c r="A313" s="255" t="s">
        <v>159</v>
      </c>
      <c r="B313" s="247" t="s">
        <v>27</v>
      </c>
      <c r="C313" s="247" t="s">
        <v>38</v>
      </c>
      <c r="D313" s="247" t="s">
        <v>238</v>
      </c>
      <c r="E313" s="247" t="s">
        <v>292</v>
      </c>
      <c r="F313" s="247" t="s">
        <v>160</v>
      </c>
      <c r="G313" s="248">
        <v>10</v>
      </c>
      <c r="H313" s="258"/>
      <c r="I313" s="259"/>
      <c r="J313" s="259"/>
      <c r="K313" s="259"/>
      <c r="L313" s="250">
        <f t="shared" si="131"/>
        <v>10</v>
      </c>
    </row>
    <row r="314" spans="1:12" s="20" customFormat="1" ht="51">
      <c r="A314" s="268" t="s">
        <v>293</v>
      </c>
      <c r="B314" s="243" t="s">
        <v>27</v>
      </c>
      <c r="C314" s="243" t="s">
        <v>38</v>
      </c>
      <c r="D314" s="243" t="s">
        <v>238</v>
      </c>
      <c r="E314" s="243" t="s">
        <v>294</v>
      </c>
      <c r="F314" s="243"/>
      <c r="G314" s="244">
        <f>G315</f>
        <v>50</v>
      </c>
      <c r="H314" s="244">
        <f>H315</f>
        <v>0</v>
      </c>
      <c r="I314" s="244">
        <f>I315</f>
        <v>0</v>
      </c>
      <c r="J314" s="244">
        <f>J315</f>
        <v>0</v>
      </c>
      <c r="K314" s="244">
        <f t="shared" ref="K314:L314" si="147">K315</f>
        <v>0</v>
      </c>
      <c r="L314" s="244">
        <f t="shared" si="147"/>
        <v>50</v>
      </c>
    </row>
    <row r="315" spans="1:12" ht="38.25">
      <c r="A315" s="255" t="s">
        <v>159</v>
      </c>
      <c r="B315" s="247" t="s">
        <v>27</v>
      </c>
      <c r="C315" s="247" t="s">
        <v>38</v>
      </c>
      <c r="D315" s="247" t="s">
        <v>238</v>
      </c>
      <c r="E315" s="247" t="s">
        <v>294</v>
      </c>
      <c r="F315" s="247" t="s">
        <v>160</v>
      </c>
      <c r="G315" s="248">
        <v>50</v>
      </c>
      <c r="H315" s="258"/>
      <c r="I315" s="259"/>
      <c r="J315" s="259"/>
      <c r="K315" s="259"/>
      <c r="L315" s="250">
        <f t="shared" si="131"/>
        <v>50</v>
      </c>
    </row>
    <row r="316" spans="1:12" s="20" customFormat="1" ht="63.75">
      <c r="A316" s="268" t="s">
        <v>295</v>
      </c>
      <c r="B316" s="243" t="s">
        <v>27</v>
      </c>
      <c r="C316" s="243" t="s">
        <v>38</v>
      </c>
      <c r="D316" s="243" t="s">
        <v>238</v>
      </c>
      <c r="E316" s="243" t="s">
        <v>296</v>
      </c>
      <c r="F316" s="243"/>
      <c r="G316" s="244">
        <f t="shared" ref="G316:L316" si="148">G317</f>
        <v>90</v>
      </c>
      <c r="H316" s="244">
        <f t="shared" si="148"/>
        <v>0</v>
      </c>
      <c r="I316" s="244">
        <f t="shared" si="148"/>
        <v>0</v>
      </c>
      <c r="J316" s="244">
        <f t="shared" si="148"/>
        <v>0</v>
      </c>
      <c r="K316" s="244">
        <f t="shared" si="148"/>
        <v>0</v>
      </c>
      <c r="L316" s="244">
        <f t="shared" si="148"/>
        <v>90</v>
      </c>
    </row>
    <row r="317" spans="1:12" ht="38.25">
      <c r="A317" s="255" t="s">
        <v>159</v>
      </c>
      <c r="B317" s="247" t="s">
        <v>27</v>
      </c>
      <c r="C317" s="247" t="s">
        <v>38</v>
      </c>
      <c r="D317" s="247" t="s">
        <v>238</v>
      </c>
      <c r="E317" s="247" t="s">
        <v>296</v>
      </c>
      <c r="F317" s="247" t="s">
        <v>160</v>
      </c>
      <c r="G317" s="248">
        <v>90</v>
      </c>
      <c r="H317" s="258"/>
      <c r="I317" s="259"/>
      <c r="J317" s="259"/>
      <c r="K317" s="259"/>
      <c r="L317" s="250">
        <f t="shared" si="131"/>
        <v>90</v>
      </c>
    </row>
    <row r="318" spans="1:12" s="20" customFormat="1" ht="63.75">
      <c r="A318" s="268" t="s">
        <v>297</v>
      </c>
      <c r="B318" s="243" t="s">
        <v>27</v>
      </c>
      <c r="C318" s="243" t="s">
        <v>38</v>
      </c>
      <c r="D318" s="243" t="s">
        <v>238</v>
      </c>
      <c r="E318" s="243" t="s">
        <v>298</v>
      </c>
      <c r="F318" s="243"/>
      <c r="G318" s="244">
        <f>G319</f>
        <v>20</v>
      </c>
      <c r="H318" s="244">
        <f>H319</f>
        <v>0</v>
      </c>
      <c r="I318" s="244">
        <f>I319</f>
        <v>0</v>
      </c>
      <c r="J318" s="244">
        <f>J319</f>
        <v>0</v>
      </c>
      <c r="K318" s="244">
        <f t="shared" ref="K318:L318" si="149">K319</f>
        <v>0</v>
      </c>
      <c r="L318" s="244">
        <f t="shared" si="149"/>
        <v>20</v>
      </c>
    </row>
    <row r="319" spans="1:12" ht="25.5">
      <c r="A319" s="255" t="s">
        <v>41</v>
      </c>
      <c r="B319" s="247" t="s">
        <v>27</v>
      </c>
      <c r="C319" s="247" t="s">
        <v>38</v>
      </c>
      <c r="D319" s="247" t="s">
        <v>238</v>
      </c>
      <c r="E319" s="247" t="s">
        <v>298</v>
      </c>
      <c r="F319" s="247" t="s">
        <v>42</v>
      </c>
      <c r="G319" s="248">
        <v>20</v>
      </c>
      <c r="H319" s="258"/>
      <c r="I319" s="259"/>
      <c r="J319" s="259"/>
      <c r="K319" s="259"/>
      <c r="L319" s="250">
        <f t="shared" si="131"/>
        <v>20</v>
      </c>
    </row>
    <row r="320" spans="1:12" s="20" customFormat="1" ht="38.25">
      <c r="A320" s="268" t="s">
        <v>299</v>
      </c>
      <c r="B320" s="243" t="s">
        <v>27</v>
      </c>
      <c r="C320" s="243" t="s">
        <v>38</v>
      </c>
      <c r="D320" s="243" t="s">
        <v>238</v>
      </c>
      <c r="E320" s="243" t="s">
        <v>300</v>
      </c>
      <c r="F320" s="243"/>
      <c r="G320" s="244">
        <f>G321</f>
        <v>60</v>
      </c>
      <c r="H320" s="244">
        <f>H321</f>
        <v>0</v>
      </c>
      <c r="I320" s="244">
        <f>I321</f>
        <v>0</v>
      </c>
      <c r="J320" s="244">
        <f>J321</f>
        <v>0</v>
      </c>
      <c r="K320" s="244">
        <f t="shared" ref="K320:L320" si="150">K321</f>
        <v>0</v>
      </c>
      <c r="L320" s="244">
        <f t="shared" si="150"/>
        <v>60</v>
      </c>
    </row>
    <row r="321" spans="1:12" ht="25.5">
      <c r="A321" s="255" t="s">
        <v>43</v>
      </c>
      <c r="B321" s="247" t="s">
        <v>27</v>
      </c>
      <c r="C321" s="247" t="s">
        <v>38</v>
      </c>
      <c r="D321" s="247" t="s">
        <v>238</v>
      </c>
      <c r="E321" s="247" t="s">
        <v>300</v>
      </c>
      <c r="F321" s="247" t="s">
        <v>44</v>
      </c>
      <c r="G321" s="248">
        <v>60</v>
      </c>
      <c r="H321" s="258"/>
      <c r="I321" s="259"/>
      <c r="J321" s="259"/>
      <c r="K321" s="259"/>
      <c r="L321" s="250">
        <f t="shared" si="131"/>
        <v>60</v>
      </c>
    </row>
    <row r="322" spans="1:12" s="20" customFormat="1">
      <c r="A322" s="268" t="s">
        <v>301</v>
      </c>
      <c r="B322" s="243" t="s">
        <v>27</v>
      </c>
      <c r="C322" s="243" t="s">
        <v>38</v>
      </c>
      <c r="D322" s="243" t="s">
        <v>238</v>
      </c>
      <c r="E322" s="243" t="s">
        <v>302</v>
      </c>
      <c r="F322" s="243"/>
      <c r="G322" s="244">
        <f>G323</f>
        <v>110</v>
      </c>
      <c r="H322" s="244">
        <f>H323</f>
        <v>0</v>
      </c>
      <c r="I322" s="244">
        <f>I323</f>
        <v>0</v>
      </c>
      <c r="J322" s="244">
        <f>J323</f>
        <v>0</v>
      </c>
      <c r="K322" s="244">
        <f t="shared" ref="K322:L322" si="151">K323</f>
        <v>0</v>
      </c>
      <c r="L322" s="244">
        <f t="shared" si="151"/>
        <v>110</v>
      </c>
    </row>
    <row r="323" spans="1:12" ht="25.5">
      <c r="A323" s="255" t="s">
        <v>43</v>
      </c>
      <c r="B323" s="247" t="s">
        <v>27</v>
      </c>
      <c r="C323" s="247" t="s">
        <v>38</v>
      </c>
      <c r="D323" s="247" t="s">
        <v>238</v>
      </c>
      <c r="E323" s="247" t="s">
        <v>302</v>
      </c>
      <c r="F323" s="247" t="s">
        <v>44</v>
      </c>
      <c r="G323" s="248">
        <v>110</v>
      </c>
      <c r="H323" s="258"/>
      <c r="I323" s="259"/>
      <c r="J323" s="259"/>
      <c r="K323" s="259"/>
      <c r="L323" s="250">
        <f t="shared" si="131"/>
        <v>110</v>
      </c>
    </row>
    <row r="324" spans="1:12" s="20" customFormat="1" ht="25.5">
      <c r="A324" s="268" t="s">
        <v>303</v>
      </c>
      <c r="B324" s="243" t="s">
        <v>27</v>
      </c>
      <c r="C324" s="243" t="s">
        <v>38</v>
      </c>
      <c r="D324" s="243" t="s">
        <v>238</v>
      </c>
      <c r="E324" s="243" t="s">
        <v>304</v>
      </c>
      <c r="F324" s="243"/>
      <c r="G324" s="244">
        <f>G325</f>
        <v>15</v>
      </c>
      <c r="H324" s="244">
        <f>H325</f>
        <v>0</v>
      </c>
      <c r="I324" s="244">
        <f>I325</f>
        <v>0</v>
      </c>
      <c r="J324" s="244">
        <f>J325</f>
        <v>0</v>
      </c>
      <c r="K324" s="244">
        <f t="shared" ref="K324:L324" si="152">K325</f>
        <v>0</v>
      </c>
      <c r="L324" s="244">
        <f t="shared" si="152"/>
        <v>15</v>
      </c>
    </row>
    <row r="325" spans="1:12" ht="25.5">
      <c r="A325" s="255" t="s">
        <v>43</v>
      </c>
      <c r="B325" s="247" t="s">
        <v>27</v>
      </c>
      <c r="C325" s="247" t="s">
        <v>38</v>
      </c>
      <c r="D325" s="247" t="s">
        <v>238</v>
      </c>
      <c r="E325" s="247" t="s">
        <v>304</v>
      </c>
      <c r="F325" s="247" t="s">
        <v>44</v>
      </c>
      <c r="G325" s="248">
        <v>15</v>
      </c>
      <c r="H325" s="258"/>
      <c r="I325" s="259"/>
      <c r="J325" s="259"/>
      <c r="K325" s="259"/>
      <c r="L325" s="250">
        <f t="shared" si="131"/>
        <v>15</v>
      </c>
    </row>
    <row r="326" spans="1:12" s="20" customFormat="1" ht="38.25">
      <c r="A326" s="268" t="s">
        <v>305</v>
      </c>
      <c r="B326" s="243" t="s">
        <v>27</v>
      </c>
      <c r="C326" s="243" t="s">
        <v>38</v>
      </c>
      <c r="D326" s="243" t="s">
        <v>238</v>
      </c>
      <c r="E326" s="243" t="s">
        <v>306</v>
      </c>
      <c r="F326" s="243"/>
      <c r="G326" s="244">
        <f t="shared" ref="G326:L326" si="153">G327</f>
        <v>100</v>
      </c>
      <c r="H326" s="244">
        <f t="shared" si="153"/>
        <v>0</v>
      </c>
      <c r="I326" s="244">
        <f t="shared" si="153"/>
        <v>0</v>
      </c>
      <c r="J326" s="244">
        <f t="shared" si="153"/>
        <v>0</v>
      </c>
      <c r="K326" s="244">
        <f t="shared" si="153"/>
        <v>0</v>
      </c>
      <c r="L326" s="244">
        <f t="shared" si="153"/>
        <v>100</v>
      </c>
    </row>
    <row r="327" spans="1:12" ht="38.25">
      <c r="A327" s="255" t="s">
        <v>159</v>
      </c>
      <c r="B327" s="247" t="s">
        <v>27</v>
      </c>
      <c r="C327" s="247" t="s">
        <v>38</v>
      </c>
      <c r="D327" s="247" t="s">
        <v>238</v>
      </c>
      <c r="E327" s="247" t="s">
        <v>306</v>
      </c>
      <c r="F327" s="247" t="s">
        <v>160</v>
      </c>
      <c r="G327" s="248">
        <v>100</v>
      </c>
      <c r="H327" s="258"/>
      <c r="I327" s="259"/>
      <c r="J327" s="259"/>
      <c r="K327" s="259"/>
      <c r="L327" s="250">
        <f t="shared" si="131"/>
        <v>100</v>
      </c>
    </row>
    <row r="328" spans="1:12" ht="63.75">
      <c r="A328" s="263" t="s">
        <v>307</v>
      </c>
      <c r="B328" s="243" t="s">
        <v>27</v>
      </c>
      <c r="C328" s="243" t="s">
        <v>38</v>
      </c>
      <c r="D328" s="243" t="s">
        <v>238</v>
      </c>
      <c r="E328" s="243" t="s">
        <v>308</v>
      </c>
      <c r="F328" s="243"/>
      <c r="G328" s="244">
        <f>G329</f>
        <v>0</v>
      </c>
      <c r="H328" s="244">
        <f>H329</f>
        <v>4813.45136</v>
      </c>
      <c r="I328" s="244">
        <f>I329</f>
        <v>0</v>
      </c>
      <c r="J328" s="244">
        <f>J329</f>
        <v>0</v>
      </c>
      <c r="K328" s="244">
        <f t="shared" ref="K328:L328" si="154">K329</f>
        <v>0</v>
      </c>
      <c r="L328" s="244">
        <f t="shared" si="154"/>
        <v>4813.45136</v>
      </c>
    </row>
    <row r="329" spans="1:12" ht="38.25">
      <c r="A329" s="262" t="s">
        <v>173</v>
      </c>
      <c r="B329" s="247" t="s">
        <v>27</v>
      </c>
      <c r="C329" s="247" t="s">
        <v>38</v>
      </c>
      <c r="D329" s="247" t="s">
        <v>238</v>
      </c>
      <c r="E329" s="247" t="s">
        <v>308</v>
      </c>
      <c r="F329" s="247" t="s">
        <v>174</v>
      </c>
      <c r="G329" s="248"/>
      <c r="H329" s="258">
        <v>4813.45136</v>
      </c>
      <c r="I329" s="259"/>
      <c r="J329" s="259"/>
      <c r="K329" s="259"/>
      <c r="L329" s="250">
        <f t="shared" si="131"/>
        <v>4813.45136</v>
      </c>
    </row>
    <row r="330" spans="1:12" ht="76.5">
      <c r="A330" s="245" t="s">
        <v>26</v>
      </c>
      <c r="B330" s="243" t="s">
        <v>27</v>
      </c>
      <c r="C330" s="243" t="s">
        <v>38</v>
      </c>
      <c r="D330" s="243" t="s">
        <v>238</v>
      </c>
      <c r="E330" s="243" t="s">
        <v>29</v>
      </c>
      <c r="F330" s="247"/>
      <c r="G330" s="244">
        <f>G331</f>
        <v>0</v>
      </c>
      <c r="H330" s="244">
        <f>H331</f>
        <v>0</v>
      </c>
      <c r="I330" s="244">
        <f>I331</f>
        <v>202.1</v>
      </c>
      <c r="J330" s="244">
        <f>J331</f>
        <v>148.79999999999998</v>
      </c>
      <c r="K330" s="244">
        <f t="shared" ref="K330:L330" si="155">K331</f>
        <v>0</v>
      </c>
      <c r="L330" s="244">
        <f t="shared" si="155"/>
        <v>350.9</v>
      </c>
    </row>
    <row r="331" spans="1:12">
      <c r="A331" s="246" t="s">
        <v>30</v>
      </c>
      <c r="B331" s="247" t="s">
        <v>27</v>
      </c>
      <c r="C331" s="247" t="s">
        <v>38</v>
      </c>
      <c r="D331" s="247" t="s">
        <v>238</v>
      </c>
      <c r="E331" s="247" t="s">
        <v>29</v>
      </c>
      <c r="F331" s="247" t="s">
        <v>192</v>
      </c>
      <c r="G331" s="248"/>
      <c r="H331" s="258"/>
      <c r="I331" s="259">
        <v>202.1</v>
      </c>
      <c r="J331" s="259">
        <f>144.2+4.6</f>
        <v>148.79999999999998</v>
      </c>
      <c r="K331" s="259"/>
      <c r="L331" s="250">
        <f t="shared" si="131"/>
        <v>350.9</v>
      </c>
    </row>
    <row r="332" spans="1:12" s="20" customFormat="1">
      <c r="A332" s="269" t="s">
        <v>309</v>
      </c>
      <c r="B332" s="243"/>
      <c r="C332" s="243" t="s">
        <v>49</v>
      </c>
      <c r="D332" s="243" t="s">
        <v>310</v>
      </c>
      <c r="E332" s="243"/>
      <c r="F332" s="243"/>
      <c r="G332" s="244">
        <f>G339+G334+G336</f>
        <v>2600</v>
      </c>
      <c r="H332" s="244">
        <f>H339+H334+H336</f>
        <v>0</v>
      </c>
      <c r="I332" s="244">
        <f>I339+I334+I336</f>
        <v>0</v>
      </c>
      <c r="J332" s="244">
        <f>J339+J334+J336</f>
        <v>22218.665000000001</v>
      </c>
      <c r="K332" s="244">
        <f t="shared" ref="K332:L332" si="156">K339+K334+K336</f>
        <v>0</v>
      </c>
      <c r="L332" s="244">
        <f t="shared" si="156"/>
        <v>24818.665000000001</v>
      </c>
    </row>
    <row r="333" spans="1:12" s="20" customFormat="1">
      <c r="A333" s="269" t="s">
        <v>311</v>
      </c>
      <c r="B333" s="243"/>
      <c r="C333" s="243" t="s">
        <v>49</v>
      </c>
      <c r="D333" s="243" t="s">
        <v>22</v>
      </c>
      <c r="E333" s="243"/>
      <c r="F333" s="243"/>
      <c r="G333" s="244"/>
      <c r="H333" s="244"/>
      <c r="I333" s="244"/>
      <c r="J333" s="270"/>
      <c r="K333" s="270"/>
      <c r="L333" s="250">
        <f t="shared" si="131"/>
        <v>0</v>
      </c>
    </row>
    <row r="334" spans="1:12" s="20" customFormat="1" ht="25.5">
      <c r="A334" s="264" t="s">
        <v>312</v>
      </c>
      <c r="B334" s="243" t="s">
        <v>27</v>
      </c>
      <c r="C334" s="243" t="s">
        <v>49</v>
      </c>
      <c r="D334" s="243" t="s">
        <v>22</v>
      </c>
      <c r="E334" s="243" t="s">
        <v>313</v>
      </c>
      <c r="F334" s="243"/>
      <c r="G334" s="244">
        <f>G335</f>
        <v>0</v>
      </c>
      <c r="H334" s="244">
        <f>H335</f>
        <v>0</v>
      </c>
      <c r="I334" s="244">
        <f>I335</f>
        <v>0</v>
      </c>
      <c r="J334" s="244">
        <f>J335</f>
        <v>20414.223000000002</v>
      </c>
      <c r="K334" s="244">
        <f t="shared" ref="K334:L334" si="157">K335</f>
        <v>0</v>
      </c>
      <c r="L334" s="244">
        <f t="shared" si="157"/>
        <v>20414.223000000002</v>
      </c>
    </row>
    <row r="335" spans="1:12" ht="38.25">
      <c r="A335" s="271" t="s">
        <v>314</v>
      </c>
      <c r="B335" s="247" t="s">
        <v>27</v>
      </c>
      <c r="C335" s="247" t="s">
        <v>49</v>
      </c>
      <c r="D335" s="247" t="s">
        <v>22</v>
      </c>
      <c r="E335" s="247" t="s">
        <v>313</v>
      </c>
      <c r="F335" s="247" t="s">
        <v>315</v>
      </c>
      <c r="G335" s="248"/>
      <c r="H335" s="248"/>
      <c r="I335" s="248"/>
      <c r="J335" s="249">
        <v>20414.223000000002</v>
      </c>
      <c r="K335" s="249"/>
      <c r="L335" s="250">
        <f t="shared" si="131"/>
        <v>20414.223000000002</v>
      </c>
    </row>
    <row r="336" spans="1:12" s="20" customFormat="1">
      <c r="A336" s="272"/>
      <c r="B336" s="243"/>
      <c r="C336" s="243" t="s">
        <v>49</v>
      </c>
      <c r="D336" s="243" t="s">
        <v>28</v>
      </c>
      <c r="E336" s="243"/>
      <c r="F336" s="243"/>
      <c r="G336" s="244">
        <f t="shared" ref="G336:L337" si="158">G337</f>
        <v>0</v>
      </c>
      <c r="H336" s="244">
        <f t="shared" si="158"/>
        <v>0</v>
      </c>
      <c r="I336" s="244">
        <f t="shared" si="158"/>
        <v>0</v>
      </c>
      <c r="J336" s="244">
        <f t="shared" si="158"/>
        <v>1804.442</v>
      </c>
      <c r="K336" s="244">
        <f t="shared" si="158"/>
        <v>0</v>
      </c>
      <c r="L336" s="244">
        <f t="shared" si="158"/>
        <v>1804.442</v>
      </c>
    </row>
    <row r="337" spans="1:12" s="20" customFormat="1" ht="38.25">
      <c r="A337" s="264" t="s">
        <v>316</v>
      </c>
      <c r="B337" s="243" t="s">
        <v>27</v>
      </c>
      <c r="C337" s="243" t="s">
        <v>49</v>
      </c>
      <c r="D337" s="243" t="s">
        <v>28</v>
      </c>
      <c r="E337" s="243" t="s">
        <v>317</v>
      </c>
      <c r="F337" s="243"/>
      <c r="G337" s="244">
        <f t="shared" si="158"/>
        <v>0</v>
      </c>
      <c r="H337" s="244">
        <f t="shared" si="158"/>
        <v>0</v>
      </c>
      <c r="I337" s="244">
        <f t="shared" si="158"/>
        <v>0</v>
      </c>
      <c r="J337" s="244">
        <f t="shared" si="158"/>
        <v>1804.442</v>
      </c>
      <c r="K337" s="244">
        <f t="shared" si="158"/>
        <v>0</v>
      </c>
      <c r="L337" s="244">
        <f t="shared" si="158"/>
        <v>1804.442</v>
      </c>
    </row>
    <row r="338" spans="1:12" ht="25.5">
      <c r="A338" s="255" t="s">
        <v>43</v>
      </c>
      <c r="B338" s="247" t="s">
        <v>27</v>
      </c>
      <c r="C338" s="247" t="s">
        <v>49</v>
      </c>
      <c r="D338" s="247" t="s">
        <v>28</v>
      </c>
      <c r="E338" s="247" t="s">
        <v>317</v>
      </c>
      <c r="F338" s="247" t="s">
        <v>44</v>
      </c>
      <c r="G338" s="248"/>
      <c r="H338" s="248"/>
      <c r="I338" s="248"/>
      <c r="J338" s="249">
        <v>1804.442</v>
      </c>
      <c r="K338" s="249"/>
      <c r="L338" s="250">
        <f t="shared" si="131"/>
        <v>1804.442</v>
      </c>
    </row>
    <row r="339" spans="1:12" s="20" customFormat="1">
      <c r="A339" s="269" t="s">
        <v>318</v>
      </c>
      <c r="B339" s="243"/>
      <c r="C339" s="243" t="s">
        <v>49</v>
      </c>
      <c r="D339" s="243" t="s">
        <v>111</v>
      </c>
      <c r="E339" s="243"/>
      <c r="F339" s="243"/>
      <c r="G339" s="244">
        <f>G340</f>
        <v>2600</v>
      </c>
      <c r="H339" s="244">
        <f t="shared" ref="H339:L340" si="159">H340</f>
        <v>0</v>
      </c>
      <c r="I339" s="244">
        <f t="shared" si="159"/>
        <v>0</v>
      </c>
      <c r="J339" s="244">
        <f t="shared" si="159"/>
        <v>0</v>
      </c>
      <c r="K339" s="244">
        <f t="shared" si="159"/>
        <v>0</v>
      </c>
      <c r="L339" s="244">
        <f t="shared" si="159"/>
        <v>2600</v>
      </c>
    </row>
    <row r="340" spans="1:12" s="20" customFormat="1" ht="51">
      <c r="A340" s="268" t="s">
        <v>319</v>
      </c>
      <c r="B340" s="243" t="s">
        <v>27</v>
      </c>
      <c r="C340" s="243" t="s">
        <v>49</v>
      </c>
      <c r="D340" s="243" t="s">
        <v>111</v>
      </c>
      <c r="E340" s="243" t="s">
        <v>320</v>
      </c>
      <c r="F340" s="243"/>
      <c r="G340" s="244">
        <f>G341</f>
        <v>2600</v>
      </c>
      <c r="H340" s="244">
        <f t="shared" si="159"/>
        <v>0</v>
      </c>
      <c r="I340" s="244">
        <f t="shared" si="159"/>
        <v>0</v>
      </c>
      <c r="J340" s="244">
        <f t="shared" si="159"/>
        <v>0</v>
      </c>
      <c r="K340" s="244">
        <f t="shared" si="159"/>
        <v>0</v>
      </c>
      <c r="L340" s="244">
        <f t="shared" si="159"/>
        <v>2600</v>
      </c>
    </row>
    <row r="341" spans="1:12" s="20" customFormat="1" ht="25.5">
      <c r="A341" s="268" t="s">
        <v>321</v>
      </c>
      <c r="B341" s="243" t="s">
        <v>27</v>
      </c>
      <c r="C341" s="243" t="s">
        <v>49</v>
      </c>
      <c r="D341" s="243" t="s">
        <v>111</v>
      </c>
      <c r="E341" s="243" t="s">
        <v>322</v>
      </c>
      <c r="F341" s="243"/>
      <c r="G341" s="244">
        <f>G342+G344</f>
        <v>2600</v>
      </c>
      <c r="H341" s="244">
        <f>H342+H344</f>
        <v>0</v>
      </c>
      <c r="I341" s="244">
        <f>I342+I344</f>
        <v>0</v>
      </c>
      <c r="J341" s="244">
        <f>J342+J344</f>
        <v>0</v>
      </c>
      <c r="K341" s="244">
        <f t="shared" ref="K341:L341" si="160">K342+K344</f>
        <v>0</v>
      </c>
      <c r="L341" s="244">
        <f t="shared" si="160"/>
        <v>2600</v>
      </c>
    </row>
    <row r="342" spans="1:12" s="20" customFormat="1" ht="38.25">
      <c r="A342" s="268" t="s">
        <v>323</v>
      </c>
      <c r="B342" s="243" t="s">
        <v>27</v>
      </c>
      <c r="C342" s="243" t="s">
        <v>49</v>
      </c>
      <c r="D342" s="243" t="s">
        <v>111</v>
      </c>
      <c r="E342" s="243" t="s">
        <v>324</v>
      </c>
      <c r="F342" s="243"/>
      <c r="G342" s="244">
        <f>G343</f>
        <v>600</v>
      </c>
      <c r="H342" s="244">
        <f>H343</f>
        <v>0</v>
      </c>
      <c r="I342" s="244">
        <f>I343</f>
        <v>0</v>
      </c>
      <c r="J342" s="244">
        <f>J343</f>
        <v>0</v>
      </c>
      <c r="K342" s="244">
        <f t="shared" ref="K342:L342" si="161">K343</f>
        <v>0</v>
      </c>
      <c r="L342" s="244">
        <f t="shared" si="161"/>
        <v>600</v>
      </c>
    </row>
    <row r="343" spans="1:12" ht="25.5">
      <c r="A343" s="255" t="s">
        <v>43</v>
      </c>
      <c r="B343" s="247" t="s">
        <v>27</v>
      </c>
      <c r="C343" s="247" t="s">
        <v>49</v>
      </c>
      <c r="D343" s="247" t="s">
        <v>111</v>
      </c>
      <c r="E343" s="247" t="s">
        <v>324</v>
      </c>
      <c r="F343" s="247" t="s">
        <v>44</v>
      </c>
      <c r="G343" s="248">
        <v>600</v>
      </c>
      <c r="H343" s="258"/>
      <c r="I343" s="259"/>
      <c r="J343" s="259"/>
      <c r="K343" s="259"/>
      <c r="L343" s="250">
        <f t="shared" si="131"/>
        <v>600</v>
      </c>
    </row>
    <row r="344" spans="1:12" s="20" customFormat="1" ht="25.5">
      <c r="A344" s="268" t="s">
        <v>325</v>
      </c>
      <c r="B344" s="243" t="s">
        <v>27</v>
      </c>
      <c r="C344" s="243" t="s">
        <v>49</v>
      </c>
      <c r="D344" s="243" t="s">
        <v>111</v>
      </c>
      <c r="E344" s="243" t="s">
        <v>326</v>
      </c>
      <c r="F344" s="243"/>
      <c r="G344" s="244">
        <f>G345</f>
        <v>2000</v>
      </c>
      <c r="H344" s="244">
        <f>H345</f>
        <v>0</v>
      </c>
      <c r="I344" s="244">
        <f>I345</f>
        <v>0</v>
      </c>
      <c r="J344" s="244">
        <f>J345</f>
        <v>0</v>
      </c>
      <c r="K344" s="244">
        <f t="shared" ref="K344:L344" si="162">K345</f>
        <v>0</v>
      </c>
      <c r="L344" s="244">
        <f t="shared" si="162"/>
        <v>2000</v>
      </c>
    </row>
    <row r="345" spans="1:12" ht="25.5">
      <c r="A345" s="255" t="s">
        <v>43</v>
      </c>
      <c r="B345" s="247" t="s">
        <v>27</v>
      </c>
      <c r="C345" s="247" t="s">
        <v>49</v>
      </c>
      <c r="D345" s="247" t="s">
        <v>111</v>
      </c>
      <c r="E345" s="247" t="s">
        <v>326</v>
      </c>
      <c r="F345" s="247" t="s">
        <v>44</v>
      </c>
      <c r="G345" s="248">
        <v>2000</v>
      </c>
      <c r="H345" s="258"/>
      <c r="I345" s="259"/>
      <c r="J345" s="259"/>
      <c r="K345" s="259"/>
      <c r="L345" s="250">
        <f t="shared" si="131"/>
        <v>2000</v>
      </c>
    </row>
    <row r="346" spans="1:12">
      <c r="A346" s="242" t="s">
        <v>327</v>
      </c>
      <c r="B346" s="243"/>
      <c r="C346" s="243" t="s">
        <v>57</v>
      </c>
      <c r="D346" s="243"/>
      <c r="E346" s="243"/>
      <c r="F346" s="243"/>
      <c r="G346" s="244">
        <f t="shared" ref="G346:L346" si="163">G347+G389+G535+G669</f>
        <v>1303055.1140000001</v>
      </c>
      <c r="H346" s="244">
        <f t="shared" si="163"/>
        <v>-567.0082899999984</v>
      </c>
      <c r="I346" s="244">
        <f t="shared" si="163"/>
        <v>108402.43970999999</v>
      </c>
      <c r="J346" s="244">
        <f t="shared" si="163"/>
        <v>110915.13059999999</v>
      </c>
      <c r="K346" s="244">
        <f t="shared" si="163"/>
        <v>12272</v>
      </c>
      <c r="L346" s="244">
        <f t="shared" si="163"/>
        <v>1534077.6760200001</v>
      </c>
    </row>
    <row r="347" spans="1:12">
      <c r="A347" s="242"/>
      <c r="B347" s="243"/>
      <c r="C347" s="243" t="s">
        <v>57</v>
      </c>
      <c r="D347" s="243" t="s">
        <v>22</v>
      </c>
      <c r="E347" s="243"/>
      <c r="F347" s="243"/>
      <c r="G347" s="244">
        <f>G349+G377+G380+G386+G383</f>
        <v>317613.89399999997</v>
      </c>
      <c r="H347" s="244">
        <f t="shared" ref="H347:L347" si="164">H349+H377+H380+H386+H383</f>
        <v>-19129.723429999998</v>
      </c>
      <c r="I347" s="244">
        <f t="shared" si="164"/>
        <v>3232.6332099999995</v>
      </c>
      <c r="J347" s="244">
        <f t="shared" si="164"/>
        <v>101488.257</v>
      </c>
      <c r="K347" s="244">
        <f t="shared" si="164"/>
        <v>3020</v>
      </c>
      <c r="L347" s="244">
        <f t="shared" si="164"/>
        <v>406225.06078</v>
      </c>
    </row>
    <row r="348" spans="1:12" ht="25.5">
      <c r="A348" s="242" t="s">
        <v>328</v>
      </c>
      <c r="B348" s="243" t="s">
        <v>27</v>
      </c>
      <c r="C348" s="243" t="s">
        <v>57</v>
      </c>
      <c r="D348" s="243" t="s">
        <v>310</v>
      </c>
      <c r="E348" s="243" t="s">
        <v>329</v>
      </c>
      <c r="F348" s="243"/>
      <c r="G348" s="244"/>
      <c r="H348" s="244"/>
      <c r="I348" s="270"/>
      <c r="J348" s="270"/>
      <c r="K348" s="270"/>
      <c r="L348" s="250">
        <f t="shared" ref="L348:L417" si="165">I348+H348+G348+J348+K348</f>
        <v>0</v>
      </c>
    </row>
    <row r="349" spans="1:12" s="20" customFormat="1" ht="14.25" customHeight="1">
      <c r="A349" s="242" t="s">
        <v>330</v>
      </c>
      <c r="B349" s="243" t="s">
        <v>27</v>
      </c>
      <c r="C349" s="243" t="s">
        <v>57</v>
      </c>
      <c r="D349" s="243" t="s">
        <v>22</v>
      </c>
      <c r="E349" s="243" t="s">
        <v>329</v>
      </c>
      <c r="F349" s="243"/>
      <c r="G349" s="244">
        <f>G350+G352+G354+G356+G359+G362+G364+G366+G368</f>
        <v>317613.89399999997</v>
      </c>
      <c r="H349" s="244">
        <f>H350+H352+H354+H356+H359+H362+H364+H366+H368</f>
        <v>-20828.988499999999</v>
      </c>
      <c r="I349" s="244">
        <f>I350+I352+I354+I356+I359+I362+I364+I366+I368</f>
        <v>308.7</v>
      </c>
      <c r="J349" s="244">
        <f>J350+J352+J354+J356+J359+J362+J364+J366+J368</f>
        <v>2700.2570000000001</v>
      </c>
      <c r="K349" s="244">
        <f t="shared" ref="K349:L349" si="166">K350+K352+K354+K356+K359+K362+K364+K366+K368</f>
        <v>2300</v>
      </c>
      <c r="L349" s="244">
        <f t="shared" si="166"/>
        <v>302093.86249999999</v>
      </c>
    </row>
    <row r="350" spans="1:12" s="20" customFormat="1">
      <c r="A350" s="242" t="s">
        <v>331</v>
      </c>
      <c r="B350" s="243" t="s">
        <v>27</v>
      </c>
      <c r="C350" s="243" t="s">
        <v>57</v>
      </c>
      <c r="D350" s="243" t="s">
        <v>22</v>
      </c>
      <c r="E350" s="243" t="s">
        <v>332</v>
      </c>
      <c r="F350" s="243"/>
      <c r="G350" s="244">
        <f>G351</f>
        <v>50</v>
      </c>
      <c r="H350" s="244">
        <f>H351</f>
        <v>0</v>
      </c>
      <c r="I350" s="244">
        <f>I351</f>
        <v>0</v>
      </c>
      <c r="J350" s="244">
        <f>J351</f>
        <v>0</v>
      </c>
      <c r="K350" s="244">
        <f t="shared" ref="K350:L350" si="167">K351</f>
        <v>0</v>
      </c>
      <c r="L350" s="244">
        <f t="shared" si="167"/>
        <v>50</v>
      </c>
    </row>
    <row r="351" spans="1:12" ht="25.5">
      <c r="A351" s="255" t="s">
        <v>43</v>
      </c>
      <c r="B351" s="247" t="s">
        <v>27</v>
      </c>
      <c r="C351" s="247" t="s">
        <v>57</v>
      </c>
      <c r="D351" s="247" t="s">
        <v>22</v>
      </c>
      <c r="E351" s="247" t="s">
        <v>332</v>
      </c>
      <c r="F351" s="247" t="s">
        <v>44</v>
      </c>
      <c r="G351" s="248">
        <v>50</v>
      </c>
      <c r="H351" s="258"/>
      <c r="I351" s="259"/>
      <c r="J351" s="259"/>
      <c r="K351" s="259"/>
      <c r="L351" s="250">
        <f t="shared" si="165"/>
        <v>50</v>
      </c>
    </row>
    <row r="352" spans="1:12" s="20" customFormat="1">
      <c r="A352" s="242" t="s">
        <v>333</v>
      </c>
      <c r="B352" s="243" t="s">
        <v>27</v>
      </c>
      <c r="C352" s="243" t="s">
        <v>57</v>
      </c>
      <c r="D352" s="243" t="s">
        <v>22</v>
      </c>
      <c r="E352" s="243" t="s">
        <v>334</v>
      </c>
      <c r="F352" s="243"/>
      <c r="G352" s="244">
        <f>G353</f>
        <v>250</v>
      </c>
      <c r="H352" s="244">
        <f>H353</f>
        <v>0</v>
      </c>
      <c r="I352" s="244">
        <f>I353</f>
        <v>0</v>
      </c>
      <c r="J352" s="244">
        <f>J353</f>
        <v>0</v>
      </c>
      <c r="K352" s="244">
        <f t="shared" ref="K352:L352" si="168">K353</f>
        <v>0</v>
      </c>
      <c r="L352" s="244">
        <f t="shared" si="168"/>
        <v>250</v>
      </c>
    </row>
    <row r="353" spans="1:12" ht="25.5">
      <c r="A353" s="255" t="s">
        <v>43</v>
      </c>
      <c r="B353" s="247" t="s">
        <v>27</v>
      </c>
      <c r="C353" s="247" t="s">
        <v>57</v>
      </c>
      <c r="D353" s="247" t="s">
        <v>22</v>
      </c>
      <c r="E353" s="247" t="s">
        <v>334</v>
      </c>
      <c r="F353" s="247" t="s">
        <v>44</v>
      </c>
      <c r="G353" s="248">
        <v>250</v>
      </c>
      <c r="H353" s="258"/>
      <c r="I353" s="259"/>
      <c r="J353" s="259"/>
      <c r="K353" s="259"/>
      <c r="L353" s="250">
        <f t="shared" si="165"/>
        <v>250</v>
      </c>
    </row>
    <row r="354" spans="1:12" s="20" customFormat="1">
      <c r="A354" s="242" t="s">
        <v>335</v>
      </c>
      <c r="B354" s="243" t="s">
        <v>27</v>
      </c>
      <c r="C354" s="243" t="s">
        <v>57</v>
      </c>
      <c r="D354" s="243" t="s">
        <v>22</v>
      </c>
      <c r="E354" s="243" t="s">
        <v>336</v>
      </c>
      <c r="F354" s="243"/>
      <c r="G354" s="244">
        <f>G355</f>
        <v>10</v>
      </c>
      <c r="H354" s="244">
        <f>H355</f>
        <v>0</v>
      </c>
      <c r="I354" s="244">
        <f>I355</f>
        <v>0</v>
      </c>
      <c r="J354" s="244">
        <f>J355</f>
        <v>0</v>
      </c>
      <c r="K354" s="244">
        <f t="shared" ref="K354:L354" si="169">K355</f>
        <v>0</v>
      </c>
      <c r="L354" s="244">
        <f t="shared" si="169"/>
        <v>10</v>
      </c>
    </row>
    <row r="355" spans="1:12" ht="25.5">
      <c r="A355" s="255" t="s">
        <v>43</v>
      </c>
      <c r="B355" s="247" t="s">
        <v>27</v>
      </c>
      <c r="C355" s="247" t="s">
        <v>57</v>
      </c>
      <c r="D355" s="247" t="s">
        <v>22</v>
      </c>
      <c r="E355" s="247" t="s">
        <v>336</v>
      </c>
      <c r="F355" s="247" t="s">
        <v>44</v>
      </c>
      <c r="G355" s="248">
        <v>10</v>
      </c>
      <c r="H355" s="258"/>
      <c r="I355" s="259"/>
      <c r="J355" s="259"/>
      <c r="K355" s="259"/>
      <c r="L355" s="250">
        <f t="shared" si="165"/>
        <v>10</v>
      </c>
    </row>
    <row r="356" spans="1:12" s="20" customFormat="1" ht="25.5">
      <c r="A356" s="242" t="s">
        <v>337</v>
      </c>
      <c r="B356" s="243" t="s">
        <v>27</v>
      </c>
      <c r="C356" s="243" t="s">
        <v>57</v>
      </c>
      <c r="D356" s="243" t="s">
        <v>22</v>
      </c>
      <c r="E356" s="243" t="s">
        <v>338</v>
      </c>
      <c r="F356" s="243"/>
      <c r="G356" s="244">
        <f>G357+G358</f>
        <v>2480</v>
      </c>
      <c r="H356" s="244">
        <f>H357+H358</f>
        <v>0</v>
      </c>
      <c r="I356" s="244">
        <f>I357+I358</f>
        <v>0</v>
      </c>
      <c r="J356" s="244">
        <f>J357+J358</f>
        <v>0</v>
      </c>
      <c r="K356" s="244">
        <f t="shared" ref="K356:L356" si="170">K357+K358</f>
        <v>0</v>
      </c>
      <c r="L356" s="244">
        <f t="shared" si="170"/>
        <v>2480</v>
      </c>
    </row>
    <row r="357" spans="1:12" ht="25.5">
      <c r="A357" s="255" t="s">
        <v>43</v>
      </c>
      <c r="B357" s="247" t="s">
        <v>27</v>
      </c>
      <c r="C357" s="247" t="s">
        <v>57</v>
      </c>
      <c r="D357" s="247" t="s">
        <v>22</v>
      </c>
      <c r="E357" s="247" t="s">
        <v>338</v>
      </c>
      <c r="F357" s="247" t="s">
        <v>44</v>
      </c>
      <c r="G357" s="248">
        <v>247</v>
      </c>
      <c r="H357" s="258"/>
      <c r="I357" s="259"/>
      <c r="J357" s="259"/>
      <c r="K357" s="259"/>
      <c r="L357" s="250">
        <f t="shared" si="165"/>
        <v>247</v>
      </c>
    </row>
    <row r="358" spans="1:12">
      <c r="A358" s="246" t="s">
        <v>80</v>
      </c>
      <c r="B358" s="247" t="s">
        <v>27</v>
      </c>
      <c r="C358" s="247" t="s">
        <v>57</v>
      </c>
      <c r="D358" s="247" t="s">
        <v>22</v>
      </c>
      <c r="E358" s="247" t="s">
        <v>338</v>
      </c>
      <c r="F358" s="247" t="s">
        <v>81</v>
      </c>
      <c r="G358" s="248">
        <v>2233</v>
      </c>
      <c r="H358" s="258"/>
      <c r="I358" s="259"/>
      <c r="J358" s="259"/>
      <c r="K358" s="259"/>
      <c r="L358" s="250">
        <f t="shared" si="165"/>
        <v>2233</v>
      </c>
    </row>
    <row r="359" spans="1:12" s="20" customFormat="1">
      <c r="A359" s="242" t="s">
        <v>339</v>
      </c>
      <c r="B359" s="243" t="s">
        <v>27</v>
      </c>
      <c r="C359" s="243" t="s">
        <v>57</v>
      </c>
      <c r="D359" s="243" t="s">
        <v>22</v>
      </c>
      <c r="E359" s="243" t="s">
        <v>340</v>
      </c>
      <c r="F359" s="243"/>
      <c r="G359" s="244">
        <f>G360+G361</f>
        <v>20454.334999999999</v>
      </c>
      <c r="H359" s="244">
        <f>H360+H361</f>
        <v>6240</v>
      </c>
      <c r="I359" s="244">
        <f>I360+I361</f>
        <v>308.7</v>
      </c>
      <c r="J359" s="244">
        <f>J360+J361</f>
        <v>2700.2570000000001</v>
      </c>
      <c r="K359" s="244">
        <f t="shared" ref="K359:L359" si="171">K360+K361</f>
        <v>2300</v>
      </c>
      <c r="L359" s="244">
        <f t="shared" si="171"/>
        <v>32003.292000000001</v>
      </c>
    </row>
    <row r="360" spans="1:12" ht="25.5">
      <c r="A360" s="255" t="s">
        <v>43</v>
      </c>
      <c r="B360" s="247" t="s">
        <v>27</v>
      </c>
      <c r="C360" s="247" t="s">
        <v>57</v>
      </c>
      <c r="D360" s="247" t="s">
        <v>22</v>
      </c>
      <c r="E360" s="247" t="s">
        <v>340</v>
      </c>
      <c r="F360" s="247" t="s">
        <v>44</v>
      </c>
      <c r="G360" s="248">
        <v>730.32</v>
      </c>
      <c r="H360" s="258"/>
      <c r="I360" s="259"/>
      <c r="J360" s="259"/>
      <c r="K360" s="259"/>
      <c r="L360" s="250">
        <f t="shared" si="165"/>
        <v>730.32</v>
      </c>
    </row>
    <row r="361" spans="1:12">
      <c r="A361" s="246" t="s">
        <v>80</v>
      </c>
      <c r="B361" s="247" t="s">
        <v>27</v>
      </c>
      <c r="C361" s="247" t="s">
        <v>57</v>
      </c>
      <c r="D361" s="247" t="s">
        <v>22</v>
      </c>
      <c r="E361" s="247" t="s">
        <v>340</v>
      </c>
      <c r="F361" s="247" t="s">
        <v>81</v>
      </c>
      <c r="G361" s="248">
        <v>19724.014999999999</v>
      </c>
      <c r="H361" s="258">
        <v>6240</v>
      </c>
      <c r="I361" s="259">
        <v>308.7</v>
      </c>
      <c r="J361" s="259">
        <f>2500-219.743+420</f>
        <v>2700.2570000000001</v>
      </c>
      <c r="K361" s="259">
        <v>2300</v>
      </c>
      <c r="L361" s="250">
        <f t="shared" si="165"/>
        <v>31272.972000000002</v>
      </c>
    </row>
    <row r="362" spans="1:12" s="20" customFormat="1">
      <c r="A362" s="242" t="s">
        <v>341</v>
      </c>
      <c r="B362" s="243" t="s">
        <v>27</v>
      </c>
      <c r="C362" s="243" t="s">
        <v>57</v>
      </c>
      <c r="D362" s="243" t="s">
        <v>22</v>
      </c>
      <c r="E362" s="243" t="s">
        <v>342</v>
      </c>
      <c r="F362" s="243"/>
      <c r="G362" s="244">
        <f>G363</f>
        <v>2000</v>
      </c>
      <c r="H362" s="244">
        <f>H363</f>
        <v>0</v>
      </c>
      <c r="I362" s="244">
        <f>I363</f>
        <v>0</v>
      </c>
      <c r="J362" s="244">
        <f>J363</f>
        <v>0</v>
      </c>
      <c r="K362" s="244">
        <f t="shared" ref="K362:L362" si="172">K363</f>
        <v>0</v>
      </c>
      <c r="L362" s="244">
        <f t="shared" si="172"/>
        <v>2000</v>
      </c>
    </row>
    <row r="363" spans="1:12" ht="25.5">
      <c r="A363" s="255" t="s">
        <v>43</v>
      </c>
      <c r="B363" s="247" t="s">
        <v>27</v>
      </c>
      <c r="C363" s="247" t="s">
        <v>57</v>
      </c>
      <c r="D363" s="247" t="s">
        <v>22</v>
      </c>
      <c r="E363" s="247" t="s">
        <v>342</v>
      </c>
      <c r="F363" s="247" t="s">
        <v>44</v>
      </c>
      <c r="G363" s="248">
        <v>2000</v>
      </c>
      <c r="H363" s="258"/>
      <c r="I363" s="259"/>
      <c r="J363" s="259"/>
      <c r="K363" s="259"/>
      <c r="L363" s="250">
        <f t="shared" si="165"/>
        <v>2000</v>
      </c>
    </row>
    <row r="364" spans="1:12" s="20" customFormat="1" ht="25.5">
      <c r="A364" s="242" t="s">
        <v>343</v>
      </c>
      <c r="B364" s="243" t="s">
        <v>27</v>
      </c>
      <c r="C364" s="243" t="s">
        <v>57</v>
      </c>
      <c r="D364" s="243" t="s">
        <v>22</v>
      </c>
      <c r="E364" s="243" t="s">
        <v>344</v>
      </c>
      <c r="F364" s="243"/>
      <c r="G364" s="244">
        <f>G365</f>
        <v>146</v>
      </c>
      <c r="H364" s="244">
        <f>H365</f>
        <v>0</v>
      </c>
      <c r="I364" s="244">
        <f>I365</f>
        <v>0</v>
      </c>
      <c r="J364" s="244">
        <f>J365</f>
        <v>0</v>
      </c>
      <c r="K364" s="244">
        <f t="shared" ref="K364:L364" si="173">K365</f>
        <v>0</v>
      </c>
      <c r="L364" s="244">
        <f t="shared" si="173"/>
        <v>146</v>
      </c>
    </row>
    <row r="365" spans="1:12">
      <c r="A365" s="246" t="s">
        <v>80</v>
      </c>
      <c r="B365" s="247" t="s">
        <v>27</v>
      </c>
      <c r="C365" s="247" t="s">
        <v>57</v>
      </c>
      <c r="D365" s="247" t="s">
        <v>22</v>
      </c>
      <c r="E365" s="247" t="s">
        <v>344</v>
      </c>
      <c r="F365" s="247" t="s">
        <v>81</v>
      </c>
      <c r="G365" s="248">
        <v>146</v>
      </c>
      <c r="H365" s="258"/>
      <c r="I365" s="259"/>
      <c r="J365" s="259"/>
      <c r="K365" s="259"/>
      <c r="L365" s="250">
        <f t="shared" si="165"/>
        <v>146</v>
      </c>
    </row>
    <row r="366" spans="1:12" s="20" customFormat="1" ht="25.5">
      <c r="A366" s="242" t="s">
        <v>345</v>
      </c>
      <c r="B366" s="243" t="s">
        <v>27</v>
      </c>
      <c r="C366" s="243" t="s">
        <v>57</v>
      </c>
      <c r="D366" s="243" t="s">
        <v>22</v>
      </c>
      <c r="E366" s="243" t="s">
        <v>346</v>
      </c>
      <c r="F366" s="243"/>
      <c r="G366" s="244">
        <f>G367</f>
        <v>979.25900000000001</v>
      </c>
      <c r="H366" s="244">
        <f>H367</f>
        <v>0</v>
      </c>
      <c r="I366" s="244">
        <f>I367</f>
        <v>0</v>
      </c>
      <c r="J366" s="244">
        <f>J367</f>
        <v>0</v>
      </c>
      <c r="K366" s="244">
        <f t="shared" ref="K366:L366" si="174">K367</f>
        <v>0</v>
      </c>
      <c r="L366" s="244">
        <f t="shared" si="174"/>
        <v>979.25900000000001</v>
      </c>
    </row>
    <row r="367" spans="1:12" ht="25.5">
      <c r="A367" s="255" t="s">
        <v>43</v>
      </c>
      <c r="B367" s="247" t="s">
        <v>27</v>
      </c>
      <c r="C367" s="247" t="s">
        <v>57</v>
      </c>
      <c r="D367" s="247" t="s">
        <v>22</v>
      </c>
      <c r="E367" s="247" t="s">
        <v>346</v>
      </c>
      <c r="F367" s="247" t="s">
        <v>44</v>
      </c>
      <c r="G367" s="248">
        <v>979.25900000000001</v>
      </c>
      <c r="H367" s="258"/>
      <c r="I367" s="259"/>
      <c r="J367" s="259"/>
      <c r="K367" s="259"/>
      <c r="L367" s="250">
        <f t="shared" si="165"/>
        <v>979.25900000000001</v>
      </c>
    </row>
    <row r="368" spans="1:12" s="84" customFormat="1" ht="38.25">
      <c r="A368" s="242" t="s">
        <v>347</v>
      </c>
      <c r="B368" s="243" t="s">
        <v>27</v>
      </c>
      <c r="C368" s="243" t="s">
        <v>57</v>
      </c>
      <c r="D368" s="243" t="s">
        <v>22</v>
      </c>
      <c r="E368" s="243" t="s">
        <v>348</v>
      </c>
      <c r="F368" s="243"/>
      <c r="G368" s="244">
        <f>G369+G370+G371+G372+G373+G374+G375+G376</f>
        <v>291244.3</v>
      </c>
      <c r="H368" s="244">
        <f>H369+H370+H371+H372+H373+H374+H375+H376</f>
        <v>-27068.988499999999</v>
      </c>
      <c r="I368" s="244">
        <f>I369+I370+I371+I372+I373+I374+I375+I376</f>
        <v>0</v>
      </c>
      <c r="J368" s="244">
        <f>J369+J370+J371+J372+J373+J374+J375+J376</f>
        <v>0</v>
      </c>
      <c r="K368" s="244">
        <f t="shared" ref="K368:L368" si="175">K369+K370+K371+K372+K373+K374+K375+K376</f>
        <v>0</v>
      </c>
      <c r="L368" s="244">
        <f t="shared" si="175"/>
        <v>264175.31150000001</v>
      </c>
    </row>
    <row r="369" spans="1:13">
      <c r="A369" s="246" t="s">
        <v>30</v>
      </c>
      <c r="B369" s="247" t="s">
        <v>27</v>
      </c>
      <c r="C369" s="247" t="s">
        <v>57</v>
      </c>
      <c r="D369" s="247" t="s">
        <v>22</v>
      </c>
      <c r="E369" s="247" t="s">
        <v>348</v>
      </c>
      <c r="F369" s="247" t="s">
        <v>192</v>
      </c>
      <c r="G369" s="248">
        <v>27199.4</v>
      </c>
      <c r="H369" s="258"/>
      <c r="I369" s="259"/>
      <c r="J369" s="259"/>
      <c r="K369" s="259"/>
      <c r="L369" s="250">
        <f t="shared" si="165"/>
        <v>27199.4</v>
      </c>
    </row>
    <row r="370" spans="1:13" ht="25.5">
      <c r="A370" s="255" t="s">
        <v>35</v>
      </c>
      <c r="B370" s="247" t="s">
        <v>27</v>
      </c>
      <c r="C370" s="247" t="s">
        <v>57</v>
      </c>
      <c r="D370" s="247" t="s">
        <v>22</v>
      </c>
      <c r="E370" s="247" t="s">
        <v>348</v>
      </c>
      <c r="F370" s="247" t="s">
        <v>193</v>
      </c>
      <c r="G370" s="248">
        <v>1135.7</v>
      </c>
      <c r="H370" s="258"/>
      <c r="I370" s="259">
        <f>-15+2+4+2.15+2.4</f>
        <v>-4.4499999999999993</v>
      </c>
      <c r="J370" s="259"/>
      <c r="K370" s="259">
        <f>4.9+7.16072</f>
        <v>12.06072</v>
      </c>
      <c r="L370" s="250">
        <f t="shared" si="165"/>
        <v>1143.3107199999999</v>
      </c>
    </row>
    <row r="371" spans="1:13" ht="25.5">
      <c r="A371" s="255" t="s">
        <v>41</v>
      </c>
      <c r="B371" s="247" t="s">
        <v>27</v>
      </c>
      <c r="C371" s="247" t="s">
        <v>57</v>
      </c>
      <c r="D371" s="247" t="s">
        <v>22</v>
      </c>
      <c r="E371" s="247" t="s">
        <v>348</v>
      </c>
      <c r="F371" s="247" t="s">
        <v>42</v>
      </c>
      <c r="G371" s="248">
        <v>198.3</v>
      </c>
      <c r="H371" s="258"/>
      <c r="I371" s="259">
        <v>5</v>
      </c>
      <c r="J371" s="259"/>
      <c r="K371" s="259">
        <v>27.99</v>
      </c>
      <c r="L371" s="250">
        <f t="shared" si="165"/>
        <v>231.29000000000002</v>
      </c>
    </row>
    <row r="372" spans="1:13" ht="25.5">
      <c r="A372" s="255" t="s">
        <v>43</v>
      </c>
      <c r="B372" s="247" t="s">
        <v>27</v>
      </c>
      <c r="C372" s="247" t="s">
        <v>57</v>
      </c>
      <c r="D372" s="247" t="s">
        <v>22</v>
      </c>
      <c r="E372" s="247" t="s">
        <v>348</v>
      </c>
      <c r="F372" s="247" t="s">
        <v>44</v>
      </c>
      <c r="G372" s="248">
        <v>14988</v>
      </c>
      <c r="H372" s="258">
        <v>77.465400000000002</v>
      </c>
      <c r="I372" s="259">
        <f>-2-5-4-2.15-2.4-1.077</f>
        <v>-16.627000000000002</v>
      </c>
      <c r="J372" s="259"/>
      <c r="K372" s="259">
        <f>-4.9-7.16072-27.99</f>
        <v>-40.050719999999998</v>
      </c>
      <c r="L372" s="250">
        <f t="shared" si="165"/>
        <v>15008.787680000001</v>
      </c>
    </row>
    <row r="373" spans="1:13" ht="51">
      <c r="A373" s="274" t="s">
        <v>349</v>
      </c>
      <c r="B373" s="247" t="s">
        <v>27</v>
      </c>
      <c r="C373" s="247" t="s">
        <v>57</v>
      </c>
      <c r="D373" s="247" t="s">
        <v>22</v>
      </c>
      <c r="E373" s="247" t="s">
        <v>348</v>
      </c>
      <c r="F373" s="247" t="s">
        <v>87</v>
      </c>
      <c r="G373" s="248">
        <v>242182.6</v>
      </c>
      <c r="H373" s="258">
        <f>-27673.31+526.8561</f>
        <v>-27146.4539</v>
      </c>
      <c r="I373" s="259"/>
      <c r="J373" s="259"/>
      <c r="K373" s="259"/>
      <c r="L373" s="250">
        <f t="shared" si="165"/>
        <v>215036.14610000001</v>
      </c>
      <c r="M373" s="8"/>
    </row>
    <row r="374" spans="1:13">
      <c r="A374" s="246" t="s">
        <v>80</v>
      </c>
      <c r="B374" s="247" t="s">
        <v>27</v>
      </c>
      <c r="C374" s="247" t="s">
        <v>57</v>
      </c>
      <c r="D374" s="247" t="s">
        <v>22</v>
      </c>
      <c r="E374" s="247" t="s">
        <v>348</v>
      </c>
      <c r="F374" s="247" t="s">
        <v>81</v>
      </c>
      <c r="G374" s="248">
        <v>5154.5</v>
      </c>
      <c r="H374" s="258"/>
      <c r="I374" s="259"/>
      <c r="J374" s="259"/>
      <c r="K374" s="259"/>
      <c r="L374" s="250">
        <f t="shared" si="165"/>
        <v>5154.5</v>
      </c>
      <c r="M374" s="8"/>
    </row>
    <row r="375" spans="1:13" ht="25.5">
      <c r="A375" s="262" t="s">
        <v>45</v>
      </c>
      <c r="B375" s="247" t="s">
        <v>27</v>
      </c>
      <c r="C375" s="247" t="s">
        <v>57</v>
      </c>
      <c r="D375" s="247" t="s">
        <v>22</v>
      </c>
      <c r="E375" s="247" t="s">
        <v>348</v>
      </c>
      <c r="F375" s="247" t="s">
        <v>46</v>
      </c>
      <c r="G375" s="248">
        <v>378.18</v>
      </c>
      <c r="H375" s="258"/>
      <c r="I375" s="259">
        <v>1.077</v>
      </c>
      <c r="J375" s="259"/>
      <c r="K375" s="259"/>
      <c r="L375" s="250">
        <f t="shared" si="165"/>
        <v>379.25700000000001</v>
      </c>
    </row>
    <row r="376" spans="1:13" ht="25.5">
      <c r="A376" s="262" t="s">
        <v>47</v>
      </c>
      <c r="B376" s="247" t="s">
        <v>27</v>
      </c>
      <c r="C376" s="247" t="s">
        <v>57</v>
      </c>
      <c r="D376" s="247" t="s">
        <v>22</v>
      </c>
      <c r="E376" s="247" t="s">
        <v>348</v>
      </c>
      <c r="F376" s="247" t="s">
        <v>48</v>
      </c>
      <c r="G376" s="248">
        <v>7.62</v>
      </c>
      <c r="H376" s="258"/>
      <c r="I376" s="259">
        <f>15</f>
        <v>15</v>
      </c>
      <c r="J376" s="259"/>
      <c r="K376" s="259"/>
      <c r="L376" s="250">
        <f t="shared" si="165"/>
        <v>22.62</v>
      </c>
    </row>
    <row r="377" spans="1:13" s="20" customFormat="1" ht="38.25">
      <c r="A377" s="273" t="s">
        <v>350</v>
      </c>
      <c r="B377" s="243" t="s">
        <v>27</v>
      </c>
      <c r="C377" s="243" t="s">
        <v>57</v>
      </c>
      <c r="D377" s="243" t="s">
        <v>22</v>
      </c>
      <c r="E377" s="243" t="s">
        <v>351</v>
      </c>
      <c r="F377" s="243"/>
      <c r="G377" s="244">
        <f>G378+G379</f>
        <v>0</v>
      </c>
      <c r="H377" s="244">
        <f>H378+H379</f>
        <v>1699.2650699999999</v>
      </c>
      <c r="I377" s="244">
        <f>I378+I379</f>
        <v>2923.9332099999997</v>
      </c>
      <c r="J377" s="244">
        <f>J378+J379</f>
        <v>0</v>
      </c>
      <c r="K377" s="244">
        <f t="shared" ref="K377:L377" si="176">K378+K379</f>
        <v>0</v>
      </c>
      <c r="L377" s="244">
        <f t="shared" si="176"/>
        <v>4623.1982799999996</v>
      </c>
    </row>
    <row r="378" spans="1:13" ht="25.5">
      <c r="A378" s="255" t="s">
        <v>35</v>
      </c>
      <c r="B378" s="247" t="s">
        <v>27</v>
      </c>
      <c r="C378" s="247" t="s">
        <v>57</v>
      </c>
      <c r="D378" s="247" t="s">
        <v>22</v>
      </c>
      <c r="E378" s="247" t="s">
        <v>351</v>
      </c>
      <c r="F378" s="247" t="s">
        <v>193</v>
      </c>
      <c r="G378" s="248"/>
      <c r="H378" s="258">
        <v>695.97653000000003</v>
      </c>
      <c r="I378" s="259">
        <f>11.47003</f>
        <v>11.47003</v>
      </c>
      <c r="J378" s="259"/>
      <c r="K378" s="259"/>
      <c r="L378" s="250">
        <f t="shared" si="165"/>
        <v>707.44655999999998</v>
      </c>
    </row>
    <row r="379" spans="1:13">
      <c r="A379" s="246" t="s">
        <v>80</v>
      </c>
      <c r="B379" s="247" t="s">
        <v>27</v>
      </c>
      <c r="C379" s="247" t="s">
        <v>57</v>
      </c>
      <c r="D379" s="247" t="s">
        <v>22</v>
      </c>
      <c r="E379" s="247" t="s">
        <v>351</v>
      </c>
      <c r="F379" s="247" t="s">
        <v>81</v>
      </c>
      <c r="G379" s="248"/>
      <c r="H379" s="258">
        <v>1003.28854</v>
      </c>
      <c r="I379" s="259">
        <f>5.26318+2907.2</f>
        <v>2912.4631799999997</v>
      </c>
      <c r="J379" s="259"/>
      <c r="K379" s="259"/>
      <c r="L379" s="250">
        <f t="shared" si="165"/>
        <v>3915.7517199999998</v>
      </c>
    </row>
    <row r="380" spans="1:13" s="20" customFormat="1" ht="76.5">
      <c r="A380" s="264" t="s">
        <v>352</v>
      </c>
      <c r="B380" s="243" t="s">
        <v>27</v>
      </c>
      <c r="C380" s="243" t="s">
        <v>57</v>
      </c>
      <c r="D380" s="243" t="s">
        <v>22</v>
      </c>
      <c r="E380" s="243" t="s">
        <v>353</v>
      </c>
      <c r="F380" s="243"/>
      <c r="G380" s="244">
        <f>G381+G382</f>
        <v>0</v>
      </c>
      <c r="H380" s="244">
        <f>H381+H382</f>
        <v>0</v>
      </c>
      <c r="I380" s="244">
        <f>I381+I382</f>
        <v>0</v>
      </c>
      <c r="J380" s="244">
        <f>J381+J382</f>
        <v>98788</v>
      </c>
      <c r="K380" s="244">
        <f t="shared" ref="K380:L380" si="177">K381+K382</f>
        <v>0</v>
      </c>
      <c r="L380" s="244">
        <f t="shared" si="177"/>
        <v>98788</v>
      </c>
    </row>
    <row r="381" spans="1:13">
      <c r="A381" s="246" t="s">
        <v>30</v>
      </c>
      <c r="B381" s="247" t="s">
        <v>27</v>
      </c>
      <c r="C381" s="247" t="s">
        <v>57</v>
      </c>
      <c r="D381" s="247" t="s">
        <v>22</v>
      </c>
      <c r="E381" s="247" t="s">
        <v>353</v>
      </c>
      <c r="F381" s="247" t="s">
        <v>192</v>
      </c>
      <c r="G381" s="248"/>
      <c r="H381" s="258"/>
      <c r="I381" s="259"/>
      <c r="J381" s="259">
        <v>13446.9</v>
      </c>
      <c r="K381" s="259"/>
      <c r="L381" s="250">
        <f t="shared" si="165"/>
        <v>13446.9</v>
      </c>
    </row>
    <row r="382" spans="1:13" ht="51">
      <c r="A382" s="274" t="s">
        <v>349</v>
      </c>
      <c r="B382" s="247" t="s">
        <v>27</v>
      </c>
      <c r="C382" s="247" t="s">
        <v>57</v>
      </c>
      <c r="D382" s="247" t="s">
        <v>22</v>
      </c>
      <c r="E382" s="247" t="s">
        <v>353</v>
      </c>
      <c r="F382" s="247" t="s">
        <v>87</v>
      </c>
      <c r="G382" s="248"/>
      <c r="H382" s="258"/>
      <c r="I382" s="259"/>
      <c r="J382" s="259">
        <v>85341.1</v>
      </c>
      <c r="K382" s="259"/>
      <c r="L382" s="250">
        <f t="shared" si="165"/>
        <v>85341.1</v>
      </c>
    </row>
    <row r="383" spans="1:13" ht="25.5">
      <c r="A383" s="264" t="s">
        <v>1006</v>
      </c>
      <c r="B383" s="243" t="s">
        <v>27</v>
      </c>
      <c r="C383" s="243" t="s">
        <v>57</v>
      </c>
      <c r="D383" s="243" t="s">
        <v>22</v>
      </c>
      <c r="E383" s="243" t="s">
        <v>1005</v>
      </c>
      <c r="F383" s="243"/>
      <c r="G383" s="244">
        <f>G384+G385</f>
        <v>0</v>
      </c>
      <c r="H383" s="244">
        <f t="shared" ref="H383:L383" si="178">H384+H385</f>
        <v>0</v>
      </c>
      <c r="I383" s="244">
        <f t="shared" si="178"/>
        <v>0</v>
      </c>
      <c r="J383" s="244">
        <f t="shared" si="178"/>
        <v>0</v>
      </c>
      <c r="K383" s="244">
        <f t="shared" si="178"/>
        <v>500</v>
      </c>
      <c r="L383" s="244">
        <f t="shared" si="178"/>
        <v>500</v>
      </c>
    </row>
    <row r="384" spans="1:13" ht="25.5">
      <c r="A384" s="255" t="s">
        <v>43</v>
      </c>
      <c r="B384" s="247" t="s">
        <v>27</v>
      </c>
      <c r="C384" s="247" t="s">
        <v>57</v>
      </c>
      <c r="D384" s="247" t="s">
        <v>22</v>
      </c>
      <c r="E384" s="247" t="s">
        <v>1005</v>
      </c>
      <c r="F384" s="247" t="s">
        <v>44</v>
      </c>
      <c r="G384" s="248"/>
      <c r="H384" s="258"/>
      <c r="I384" s="259"/>
      <c r="J384" s="259"/>
      <c r="K384" s="259">
        <v>475.22300000000001</v>
      </c>
      <c r="L384" s="249">
        <f>K384+J384+I384+H384+G384</f>
        <v>475.22300000000001</v>
      </c>
    </row>
    <row r="385" spans="1:15">
      <c r="A385" s="246" t="s">
        <v>80</v>
      </c>
      <c r="B385" s="247" t="s">
        <v>27</v>
      </c>
      <c r="C385" s="247" t="s">
        <v>57</v>
      </c>
      <c r="D385" s="247" t="s">
        <v>22</v>
      </c>
      <c r="E385" s="247" t="s">
        <v>1005</v>
      </c>
      <c r="F385" s="247" t="s">
        <v>81</v>
      </c>
      <c r="G385" s="248"/>
      <c r="H385" s="258"/>
      <c r="I385" s="259"/>
      <c r="J385" s="259"/>
      <c r="K385" s="259">
        <v>24.777000000000001</v>
      </c>
      <c r="L385" s="249">
        <f>K385+J385+I385+H385+G385</f>
        <v>24.777000000000001</v>
      </c>
    </row>
    <row r="386" spans="1:15" ht="25.5">
      <c r="A386" s="264" t="s">
        <v>1004</v>
      </c>
      <c r="B386" s="243" t="s">
        <v>27</v>
      </c>
      <c r="C386" s="243" t="s">
        <v>57</v>
      </c>
      <c r="D386" s="243" t="s">
        <v>22</v>
      </c>
      <c r="E386" s="243" t="s">
        <v>1003</v>
      </c>
      <c r="F386" s="243"/>
      <c r="G386" s="244">
        <f>G387+G388</f>
        <v>0</v>
      </c>
      <c r="H386" s="244">
        <f t="shared" ref="H386:L386" si="179">H387+H388</f>
        <v>0</v>
      </c>
      <c r="I386" s="244">
        <f t="shared" si="179"/>
        <v>0</v>
      </c>
      <c r="J386" s="244">
        <f t="shared" si="179"/>
        <v>0</v>
      </c>
      <c r="K386" s="244">
        <f t="shared" si="179"/>
        <v>220</v>
      </c>
      <c r="L386" s="244">
        <f t="shared" si="179"/>
        <v>220</v>
      </c>
    </row>
    <row r="387" spans="1:15" ht="25.5">
      <c r="A387" s="255" t="s">
        <v>43</v>
      </c>
      <c r="B387" s="247" t="s">
        <v>27</v>
      </c>
      <c r="C387" s="247" t="s">
        <v>57</v>
      </c>
      <c r="D387" s="247" t="s">
        <v>22</v>
      </c>
      <c r="E387" s="247" t="s">
        <v>1003</v>
      </c>
      <c r="F387" s="247" t="s">
        <v>44</v>
      </c>
      <c r="G387" s="248"/>
      <c r="H387" s="258"/>
      <c r="I387" s="259"/>
      <c r="J387" s="259"/>
      <c r="K387" s="259">
        <v>107.5</v>
      </c>
      <c r="L387" s="249">
        <f>K387+J387+I387+H387+G387</f>
        <v>107.5</v>
      </c>
    </row>
    <row r="388" spans="1:15">
      <c r="A388" s="246" t="s">
        <v>80</v>
      </c>
      <c r="B388" s="247" t="s">
        <v>27</v>
      </c>
      <c r="C388" s="247" t="s">
        <v>57</v>
      </c>
      <c r="D388" s="247" t="s">
        <v>22</v>
      </c>
      <c r="E388" s="247" t="s">
        <v>1003</v>
      </c>
      <c r="F388" s="247" t="s">
        <v>81</v>
      </c>
      <c r="G388" s="248"/>
      <c r="H388" s="258"/>
      <c r="I388" s="259"/>
      <c r="J388" s="259"/>
      <c r="K388" s="259">
        <v>112.5</v>
      </c>
      <c r="L388" s="249">
        <f>K388+J388+I388+H388+G388</f>
        <v>112.5</v>
      </c>
    </row>
    <row r="389" spans="1:15">
      <c r="A389" s="242" t="s">
        <v>354</v>
      </c>
      <c r="B389" s="243"/>
      <c r="C389" s="243" t="s">
        <v>57</v>
      </c>
      <c r="D389" s="243" t="s">
        <v>28</v>
      </c>
      <c r="E389" s="247"/>
      <c r="F389" s="247"/>
      <c r="G389" s="244">
        <f>G390+G487+G497+G504+G515+G433+G492+G512+G531+G533+G484+G528+G525+G522</f>
        <v>903662.22</v>
      </c>
      <c r="H389" s="244">
        <f t="shared" ref="H389:L389" si="180">H390+H487+H497+H504+H515+H433+H492+H512+H531+H533+H484+H528+H525+H522</f>
        <v>18011.26484</v>
      </c>
      <c r="I389" s="244">
        <f t="shared" si="180"/>
        <v>93980.406499999997</v>
      </c>
      <c r="J389" s="244">
        <f t="shared" si="180"/>
        <v>7326.7655999999997</v>
      </c>
      <c r="K389" s="244">
        <f t="shared" si="180"/>
        <v>6252</v>
      </c>
      <c r="L389" s="244">
        <f t="shared" si="180"/>
        <v>1029232.65694</v>
      </c>
      <c r="M389" s="8"/>
    </row>
    <row r="390" spans="1:15">
      <c r="A390" s="242" t="s">
        <v>355</v>
      </c>
      <c r="B390" s="243" t="s">
        <v>27</v>
      </c>
      <c r="C390" s="243" t="s">
        <v>57</v>
      </c>
      <c r="D390" s="243" t="s">
        <v>28</v>
      </c>
      <c r="E390" s="243" t="s">
        <v>356</v>
      </c>
      <c r="F390" s="243"/>
      <c r="G390" s="244">
        <f>G391+G393+G395+G397+G399+G401+G403+G405+G407+G409+G411+G415+G418+G420+G423+G431</f>
        <v>159653.65999999997</v>
      </c>
      <c r="H390" s="244">
        <f t="shared" ref="H390:L390" si="181">H391+H393+H395+H397+H399+H401+H403+H405+H407+H409+H411+H415+H418+H420+H423+H431</f>
        <v>17959</v>
      </c>
      <c r="I390" s="244">
        <f t="shared" si="181"/>
        <v>285</v>
      </c>
      <c r="J390" s="244">
        <f t="shared" si="181"/>
        <v>506.76559999999978</v>
      </c>
      <c r="K390" s="244">
        <f t="shared" si="181"/>
        <v>2387.1999999999998</v>
      </c>
      <c r="L390" s="244">
        <f t="shared" si="181"/>
        <v>180791.62559999997</v>
      </c>
    </row>
    <row r="391" spans="1:15" s="20" customFormat="1" ht="25.5">
      <c r="A391" s="242" t="s">
        <v>357</v>
      </c>
      <c r="B391" s="243" t="s">
        <v>27</v>
      </c>
      <c r="C391" s="243" t="s">
        <v>57</v>
      </c>
      <c r="D391" s="243" t="s">
        <v>28</v>
      </c>
      <c r="E391" s="243" t="s">
        <v>358</v>
      </c>
      <c r="F391" s="243"/>
      <c r="G391" s="244">
        <f>G392</f>
        <v>150</v>
      </c>
      <c r="H391" s="244">
        <f>H392</f>
        <v>0</v>
      </c>
      <c r="I391" s="244">
        <f>I392</f>
        <v>0</v>
      </c>
      <c r="J391" s="244">
        <f>J392</f>
        <v>0</v>
      </c>
      <c r="K391" s="244">
        <f t="shared" ref="K391:L391" si="182">K392</f>
        <v>0</v>
      </c>
      <c r="L391" s="244">
        <f t="shared" si="182"/>
        <v>150</v>
      </c>
    </row>
    <row r="392" spans="1:15" ht="25.5">
      <c r="A392" s="255" t="s">
        <v>43</v>
      </c>
      <c r="B392" s="247" t="s">
        <v>27</v>
      </c>
      <c r="C392" s="247" t="s">
        <v>57</v>
      </c>
      <c r="D392" s="247" t="s">
        <v>28</v>
      </c>
      <c r="E392" s="247" t="s">
        <v>358</v>
      </c>
      <c r="F392" s="247" t="s">
        <v>44</v>
      </c>
      <c r="G392" s="248">
        <v>150</v>
      </c>
      <c r="H392" s="258"/>
      <c r="I392" s="259"/>
      <c r="J392" s="259"/>
      <c r="K392" s="259"/>
      <c r="L392" s="250">
        <f t="shared" si="165"/>
        <v>150</v>
      </c>
    </row>
    <row r="393" spans="1:15" s="20" customFormat="1">
      <c r="A393" s="242" t="s">
        <v>359</v>
      </c>
      <c r="B393" s="243" t="s">
        <v>27</v>
      </c>
      <c r="C393" s="243" t="s">
        <v>57</v>
      </c>
      <c r="D393" s="243" t="s">
        <v>28</v>
      </c>
      <c r="E393" s="243" t="s">
        <v>360</v>
      </c>
      <c r="F393" s="243"/>
      <c r="G393" s="244">
        <f>G394</f>
        <v>40</v>
      </c>
      <c r="H393" s="244">
        <f>H394</f>
        <v>0</v>
      </c>
      <c r="I393" s="244">
        <f>I394</f>
        <v>0</v>
      </c>
      <c r="J393" s="244">
        <f>J394</f>
        <v>0</v>
      </c>
      <c r="K393" s="244">
        <f t="shared" ref="K393:L393" si="183">K394</f>
        <v>0</v>
      </c>
      <c r="L393" s="244">
        <f t="shared" si="183"/>
        <v>40</v>
      </c>
    </row>
    <row r="394" spans="1:15" ht="25.5">
      <c r="A394" s="255" t="s">
        <v>43</v>
      </c>
      <c r="B394" s="247" t="s">
        <v>27</v>
      </c>
      <c r="C394" s="247" t="s">
        <v>57</v>
      </c>
      <c r="D394" s="247" t="s">
        <v>28</v>
      </c>
      <c r="E394" s="247" t="s">
        <v>360</v>
      </c>
      <c r="F394" s="247" t="s">
        <v>44</v>
      </c>
      <c r="G394" s="248">
        <v>40</v>
      </c>
      <c r="H394" s="258"/>
      <c r="I394" s="259"/>
      <c r="J394" s="259"/>
      <c r="K394" s="259"/>
      <c r="L394" s="250">
        <f t="shared" si="165"/>
        <v>40</v>
      </c>
    </row>
    <row r="395" spans="1:15" s="20" customFormat="1" ht="38.25">
      <c r="A395" s="242" t="s">
        <v>361</v>
      </c>
      <c r="B395" s="243" t="s">
        <v>27</v>
      </c>
      <c r="C395" s="243" t="s">
        <v>57</v>
      </c>
      <c r="D395" s="243" t="s">
        <v>28</v>
      </c>
      <c r="E395" s="243" t="s">
        <v>362</v>
      </c>
      <c r="F395" s="243"/>
      <c r="G395" s="244">
        <f>G396</f>
        <v>50</v>
      </c>
      <c r="H395" s="244">
        <f>H396</f>
        <v>0</v>
      </c>
      <c r="I395" s="244">
        <f>I396</f>
        <v>0</v>
      </c>
      <c r="J395" s="244">
        <f>J396</f>
        <v>0</v>
      </c>
      <c r="K395" s="244">
        <f t="shared" ref="K395:L395" si="184">K396</f>
        <v>0</v>
      </c>
      <c r="L395" s="244">
        <f t="shared" si="184"/>
        <v>50</v>
      </c>
    </row>
    <row r="396" spans="1:15" ht="25.5">
      <c r="A396" s="255" t="s">
        <v>43</v>
      </c>
      <c r="B396" s="247" t="s">
        <v>27</v>
      </c>
      <c r="C396" s="247" t="s">
        <v>57</v>
      </c>
      <c r="D396" s="247" t="s">
        <v>28</v>
      </c>
      <c r="E396" s="247" t="s">
        <v>362</v>
      </c>
      <c r="F396" s="247" t="s">
        <v>44</v>
      </c>
      <c r="G396" s="248">
        <v>50</v>
      </c>
      <c r="H396" s="258"/>
      <c r="I396" s="259"/>
      <c r="J396" s="259"/>
      <c r="K396" s="259"/>
      <c r="L396" s="250">
        <f t="shared" si="165"/>
        <v>50</v>
      </c>
    </row>
    <row r="397" spans="1:15" s="20" customFormat="1" ht="25.5">
      <c r="A397" s="242" t="s">
        <v>363</v>
      </c>
      <c r="B397" s="243" t="s">
        <v>27</v>
      </c>
      <c r="C397" s="243" t="s">
        <v>57</v>
      </c>
      <c r="D397" s="243" t="s">
        <v>28</v>
      </c>
      <c r="E397" s="243" t="s">
        <v>364</v>
      </c>
      <c r="F397" s="243"/>
      <c r="G397" s="244">
        <f>G398</f>
        <v>40</v>
      </c>
      <c r="H397" s="244">
        <f>H398</f>
        <v>0</v>
      </c>
      <c r="I397" s="244">
        <f>I398</f>
        <v>0</v>
      </c>
      <c r="J397" s="244">
        <f>J398</f>
        <v>0</v>
      </c>
      <c r="K397" s="244">
        <f t="shared" ref="K397:L397" si="185">K398</f>
        <v>0</v>
      </c>
      <c r="L397" s="244">
        <f t="shared" si="185"/>
        <v>40</v>
      </c>
    </row>
    <row r="398" spans="1:15" ht="25.5">
      <c r="A398" s="255" t="s">
        <v>43</v>
      </c>
      <c r="B398" s="247" t="s">
        <v>27</v>
      </c>
      <c r="C398" s="247" t="s">
        <v>57</v>
      </c>
      <c r="D398" s="247" t="s">
        <v>28</v>
      </c>
      <c r="E398" s="247" t="s">
        <v>364</v>
      </c>
      <c r="F398" s="247" t="s">
        <v>44</v>
      </c>
      <c r="G398" s="248">
        <v>40</v>
      </c>
      <c r="H398" s="258"/>
      <c r="I398" s="259"/>
      <c r="J398" s="259"/>
      <c r="K398" s="259"/>
      <c r="L398" s="250">
        <f t="shared" si="165"/>
        <v>40</v>
      </c>
    </row>
    <row r="399" spans="1:15" s="20" customFormat="1" ht="25.5">
      <c r="A399" s="242" t="s">
        <v>365</v>
      </c>
      <c r="B399" s="243" t="s">
        <v>27</v>
      </c>
      <c r="C399" s="243" t="s">
        <v>57</v>
      </c>
      <c r="D399" s="243" t="s">
        <v>28</v>
      </c>
      <c r="E399" s="243" t="s">
        <v>366</v>
      </c>
      <c r="F399" s="243"/>
      <c r="G399" s="244">
        <f>G400</f>
        <v>120</v>
      </c>
      <c r="H399" s="244">
        <f>H400</f>
        <v>0</v>
      </c>
      <c r="I399" s="244">
        <f>I400</f>
        <v>0</v>
      </c>
      <c r="J399" s="244">
        <f>J400</f>
        <v>0</v>
      </c>
      <c r="K399" s="244">
        <f t="shared" ref="K399:L399" si="186">K400</f>
        <v>0</v>
      </c>
      <c r="L399" s="244">
        <f t="shared" si="186"/>
        <v>120</v>
      </c>
    </row>
    <row r="400" spans="1:15" ht="25.5">
      <c r="A400" s="255" t="s">
        <v>43</v>
      </c>
      <c r="B400" s="247" t="s">
        <v>27</v>
      </c>
      <c r="C400" s="247" t="s">
        <v>57</v>
      </c>
      <c r="D400" s="247" t="s">
        <v>28</v>
      </c>
      <c r="E400" s="247" t="s">
        <v>366</v>
      </c>
      <c r="F400" s="247" t="s">
        <v>44</v>
      </c>
      <c r="G400" s="248">
        <v>120</v>
      </c>
      <c r="H400" s="258"/>
      <c r="I400" s="259"/>
      <c r="J400" s="259"/>
      <c r="K400" s="259"/>
      <c r="L400" s="250">
        <f t="shared" si="165"/>
        <v>120</v>
      </c>
      <c r="O400" s="8"/>
    </row>
    <row r="401" spans="1:15" s="20" customFormat="1" ht="38.25">
      <c r="A401" s="242" t="s">
        <v>367</v>
      </c>
      <c r="B401" s="243" t="s">
        <v>27</v>
      </c>
      <c r="C401" s="243" t="s">
        <v>57</v>
      </c>
      <c r="D401" s="243" t="s">
        <v>28</v>
      </c>
      <c r="E401" s="243" t="s">
        <v>368</v>
      </c>
      <c r="F401" s="243"/>
      <c r="G401" s="244">
        <f>G402</f>
        <v>70</v>
      </c>
      <c r="H401" s="244">
        <f>H402</f>
        <v>0</v>
      </c>
      <c r="I401" s="244">
        <f>I402</f>
        <v>0</v>
      </c>
      <c r="J401" s="244">
        <f>J402</f>
        <v>0</v>
      </c>
      <c r="K401" s="244">
        <f t="shared" ref="K401:L401" si="187">K402</f>
        <v>0</v>
      </c>
      <c r="L401" s="244">
        <f t="shared" si="187"/>
        <v>70</v>
      </c>
      <c r="O401" s="102"/>
    </row>
    <row r="402" spans="1:15" ht="25.5">
      <c r="A402" s="255" t="s">
        <v>43</v>
      </c>
      <c r="B402" s="247" t="s">
        <v>27</v>
      </c>
      <c r="C402" s="247" t="s">
        <v>57</v>
      </c>
      <c r="D402" s="247" t="s">
        <v>28</v>
      </c>
      <c r="E402" s="247" t="s">
        <v>368</v>
      </c>
      <c r="F402" s="247" t="s">
        <v>44</v>
      </c>
      <c r="G402" s="248">
        <v>70</v>
      </c>
      <c r="H402" s="258"/>
      <c r="I402" s="259"/>
      <c r="J402" s="259"/>
      <c r="K402" s="259"/>
      <c r="L402" s="250">
        <f t="shared" si="165"/>
        <v>70</v>
      </c>
      <c r="O402" s="8"/>
    </row>
    <row r="403" spans="1:15" s="20" customFormat="1">
      <c r="A403" s="242" t="s">
        <v>369</v>
      </c>
      <c r="B403" s="243" t="s">
        <v>27</v>
      </c>
      <c r="C403" s="243" t="s">
        <v>57</v>
      </c>
      <c r="D403" s="243" t="s">
        <v>28</v>
      </c>
      <c r="E403" s="243" t="s">
        <v>370</v>
      </c>
      <c r="F403" s="243"/>
      <c r="G403" s="244">
        <f>G404</f>
        <v>70</v>
      </c>
      <c r="H403" s="244">
        <f>H404</f>
        <v>0</v>
      </c>
      <c r="I403" s="244">
        <f>I404</f>
        <v>0</v>
      </c>
      <c r="J403" s="244">
        <f>J404</f>
        <v>0</v>
      </c>
      <c r="K403" s="244">
        <f t="shared" ref="K403:L403" si="188">K404</f>
        <v>0</v>
      </c>
      <c r="L403" s="244">
        <f t="shared" si="188"/>
        <v>70</v>
      </c>
      <c r="O403" s="102"/>
    </row>
    <row r="404" spans="1:15" ht="25.5">
      <c r="A404" s="255" t="s">
        <v>43</v>
      </c>
      <c r="B404" s="247" t="s">
        <v>27</v>
      </c>
      <c r="C404" s="247" t="s">
        <v>57</v>
      </c>
      <c r="D404" s="247" t="s">
        <v>28</v>
      </c>
      <c r="E404" s="247" t="s">
        <v>370</v>
      </c>
      <c r="F404" s="247" t="s">
        <v>44</v>
      </c>
      <c r="G404" s="248">
        <v>70</v>
      </c>
      <c r="H404" s="258"/>
      <c r="I404" s="259"/>
      <c r="J404" s="259"/>
      <c r="K404" s="259"/>
      <c r="L404" s="250">
        <f t="shared" si="165"/>
        <v>70</v>
      </c>
      <c r="O404" s="8"/>
    </row>
    <row r="405" spans="1:15" s="20" customFormat="1" ht="25.5">
      <c r="A405" s="242" t="s">
        <v>371</v>
      </c>
      <c r="B405" s="243" t="s">
        <v>27</v>
      </c>
      <c r="C405" s="243" t="s">
        <v>57</v>
      </c>
      <c r="D405" s="243" t="s">
        <v>28</v>
      </c>
      <c r="E405" s="243" t="s">
        <v>372</v>
      </c>
      <c r="F405" s="243"/>
      <c r="G405" s="244">
        <f>G406</f>
        <v>20</v>
      </c>
      <c r="H405" s="244">
        <f>H406</f>
        <v>0</v>
      </c>
      <c r="I405" s="244">
        <f>I406</f>
        <v>0</v>
      </c>
      <c r="J405" s="244">
        <f>J406</f>
        <v>0</v>
      </c>
      <c r="K405" s="244">
        <f t="shared" ref="K405:L405" si="189">K406</f>
        <v>0</v>
      </c>
      <c r="L405" s="244">
        <f t="shared" si="189"/>
        <v>20</v>
      </c>
      <c r="O405" s="102"/>
    </row>
    <row r="406" spans="1:15" ht="25.5">
      <c r="A406" s="255" t="s">
        <v>43</v>
      </c>
      <c r="B406" s="247" t="s">
        <v>27</v>
      </c>
      <c r="C406" s="247" t="s">
        <v>57</v>
      </c>
      <c r="D406" s="247" t="s">
        <v>28</v>
      </c>
      <c r="E406" s="247" t="s">
        <v>372</v>
      </c>
      <c r="F406" s="247" t="s">
        <v>44</v>
      </c>
      <c r="G406" s="248">
        <v>20</v>
      </c>
      <c r="H406" s="258"/>
      <c r="I406" s="259"/>
      <c r="J406" s="259"/>
      <c r="K406" s="259"/>
      <c r="L406" s="250">
        <f t="shared" si="165"/>
        <v>20</v>
      </c>
      <c r="O406" s="8"/>
    </row>
    <row r="407" spans="1:15" s="20" customFormat="1" ht="25.5">
      <c r="A407" s="242" t="s">
        <v>373</v>
      </c>
      <c r="B407" s="243" t="s">
        <v>27</v>
      </c>
      <c r="C407" s="243" t="s">
        <v>57</v>
      </c>
      <c r="D407" s="243" t="s">
        <v>28</v>
      </c>
      <c r="E407" s="243" t="s">
        <v>374</v>
      </c>
      <c r="F407" s="243"/>
      <c r="G407" s="244">
        <f>G408</f>
        <v>20</v>
      </c>
      <c r="H407" s="244">
        <f>H408</f>
        <v>0</v>
      </c>
      <c r="I407" s="244">
        <f>I408</f>
        <v>0</v>
      </c>
      <c r="J407" s="244">
        <f>J408</f>
        <v>0</v>
      </c>
      <c r="K407" s="244">
        <f t="shared" ref="K407:L407" si="190">K408</f>
        <v>0</v>
      </c>
      <c r="L407" s="244">
        <f t="shared" si="190"/>
        <v>20</v>
      </c>
      <c r="O407" s="102"/>
    </row>
    <row r="408" spans="1:15" ht="25.5">
      <c r="A408" s="255" t="s">
        <v>43</v>
      </c>
      <c r="B408" s="247" t="s">
        <v>27</v>
      </c>
      <c r="C408" s="247" t="s">
        <v>57</v>
      </c>
      <c r="D408" s="247" t="s">
        <v>28</v>
      </c>
      <c r="E408" s="247" t="s">
        <v>374</v>
      </c>
      <c r="F408" s="247" t="s">
        <v>44</v>
      </c>
      <c r="G408" s="248">
        <v>20</v>
      </c>
      <c r="H408" s="258"/>
      <c r="I408" s="259"/>
      <c r="J408" s="259"/>
      <c r="K408" s="259"/>
      <c r="L408" s="250">
        <f t="shared" si="165"/>
        <v>20</v>
      </c>
      <c r="O408" s="8"/>
    </row>
    <row r="409" spans="1:15" s="20" customFormat="1" ht="38.25">
      <c r="A409" s="242" t="s">
        <v>375</v>
      </c>
      <c r="B409" s="243" t="s">
        <v>27</v>
      </c>
      <c r="C409" s="243" t="s">
        <v>57</v>
      </c>
      <c r="D409" s="243" t="s">
        <v>28</v>
      </c>
      <c r="E409" s="243" t="s">
        <v>376</v>
      </c>
      <c r="F409" s="243"/>
      <c r="G409" s="244">
        <f>G410</f>
        <v>50</v>
      </c>
      <c r="H409" s="244">
        <f>H410</f>
        <v>0</v>
      </c>
      <c r="I409" s="244">
        <f>I410</f>
        <v>0</v>
      </c>
      <c r="J409" s="244">
        <f>J410</f>
        <v>0</v>
      </c>
      <c r="K409" s="244">
        <f t="shared" ref="K409:L409" si="191">K410</f>
        <v>0</v>
      </c>
      <c r="L409" s="244">
        <f t="shared" si="191"/>
        <v>50</v>
      </c>
      <c r="O409" s="102"/>
    </row>
    <row r="410" spans="1:15" ht="25.5">
      <c r="A410" s="255" t="s">
        <v>43</v>
      </c>
      <c r="B410" s="247" t="s">
        <v>27</v>
      </c>
      <c r="C410" s="247" t="s">
        <v>57</v>
      </c>
      <c r="D410" s="247" t="s">
        <v>28</v>
      </c>
      <c r="E410" s="247" t="s">
        <v>376</v>
      </c>
      <c r="F410" s="247" t="s">
        <v>44</v>
      </c>
      <c r="G410" s="248">
        <v>50</v>
      </c>
      <c r="H410" s="258"/>
      <c r="I410" s="259"/>
      <c r="J410" s="259"/>
      <c r="K410" s="259"/>
      <c r="L410" s="250">
        <f t="shared" si="165"/>
        <v>50</v>
      </c>
      <c r="O410" s="8"/>
    </row>
    <row r="411" spans="1:15" s="20" customFormat="1" ht="25.5">
      <c r="A411" s="242" t="s">
        <v>377</v>
      </c>
      <c r="B411" s="243" t="s">
        <v>27</v>
      </c>
      <c r="C411" s="243" t="s">
        <v>57</v>
      </c>
      <c r="D411" s="243" t="s">
        <v>28</v>
      </c>
      <c r="E411" s="243" t="s">
        <v>378</v>
      </c>
      <c r="F411" s="243"/>
      <c r="G411" s="244">
        <f>G413+G414+G412</f>
        <v>4929</v>
      </c>
      <c r="H411" s="244">
        <f t="shared" ref="H411:L411" si="192">H413+H414+H412</f>
        <v>1000</v>
      </c>
      <c r="I411" s="244">
        <f t="shared" si="192"/>
        <v>260</v>
      </c>
      <c r="J411" s="244">
        <f t="shared" si="192"/>
        <v>0</v>
      </c>
      <c r="K411" s="244">
        <f t="shared" si="192"/>
        <v>0</v>
      </c>
      <c r="L411" s="244">
        <f t="shared" si="192"/>
        <v>6189</v>
      </c>
      <c r="O411" s="102"/>
    </row>
    <row r="412" spans="1:15" ht="25.5">
      <c r="A412" s="255" t="s">
        <v>41</v>
      </c>
      <c r="B412" s="247" t="s">
        <v>27</v>
      </c>
      <c r="C412" s="247" t="s">
        <v>57</v>
      </c>
      <c r="D412" s="247" t="s">
        <v>28</v>
      </c>
      <c r="E412" s="247" t="s">
        <v>378</v>
      </c>
      <c r="F412" s="247" t="s">
        <v>42</v>
      </c>
      <c r="G412" s="248"/>
      <c r="H412" s="248"/>
      <c r="I412" s="249"/>
      <c r="J412" s="249"/>
      <c r="K412" s="249">
        <v>99</v>
      </c>
      <c r="L412" s="249">
        <f>K412</f>
        <v>99</v>
      </c>
      <c r="O412" s="8"/>
    </row>
    <row r="413" spans="1:15" ht="25.5">
      <c r="A413" s="255" t="s">
        <v>43</v>
      </c>
      <c r="B413" s="247" t="s">
        <v>27</v>
      </c>
      <c r="C413" s="247" t="s">
        <v>57</v>
      </c>
      <c r="D413" s="247" t="s">
        <v>28</v>
      </c>
      <c r="E413" s="247" t="s">
        <v>378</v>
      </c>
      <c r="F413" s="247" t="s">
        <v>44</v>
      </c>
      <c r="G413" s="248">
        <v>530</v>
      </c>
      <c r="H413" s="258"/>
      <c r="I413" s="259"/>
      <c r="J413" s="259"/>
      <c r="K413" s="259">
        <v>-99</v>
      </c>
      <c r="L413" s="250">
        <f t="shared" si="165"/>
        <v>431</v>
      </c>
      <c r="O413" s="8"/>
    </row>
    <row r="414" spans="1:15">
      <c r="A414" s="246" t="s">
        <v>80</v>
      </c>
      <c r="B414" s="247" t="s">
        <v>27</v>
      </c>
      <c r="C414" s="247" t="s">
        <v>57</v>
      </c>
      <c r="D414" s="247" t="s">
        <v>28</v>
      </c>
      <c r="E414" s="247" t="s">
        <v>378</v>
      </c>
      <c r="F414" s="247" t="s">
        <v>81</v>
      </c>
      <c r="G414" s="248">
        <f>4259+140</f>
        <v>4399</v>
      </c>
      <c r="H414" s="258">
        <v>1000</v>
      </c>
      <c r="I414" s="259">
        <v>260</v>
      </c>
      <c r="J414" s="259"/>
      <c r="K414" s="259"/>
      <c r="L414" s="250">
        <f t="shared" si="165"/>
        <v>5659</v>
      </c>
      <c r="O414" s="8"/>
    </row>
    <row r="415" spans="1:15" s="20" customFormat="1">
      <c r="A415" s="242" t="s">
        <v>379</v>
      </c>
      <c r="B415" s="243" t="s">
        <v>27</v>
      </c>
      <c r="C415" s="243" t="s">
        <v>57</v>
      </c>
      <c r="D415" s="243" t="s">
        <v>28</v>
      </c>
      <c r="E415" s="243" t="s">
        <v>380</v>
      </c>
      <c r="F415" s="243"/>
      <c r="G415" s="244">
        <f>G416+G417</f>
        <v>24736.021999999997</v>
      </c>
      <c r="H415" s="244">
        <f>H416+H417</f>
        <v>10518.2</v>
      </c>
      <c r="I415" s="244">
        <f>I416+I417</f>
        <v>0</v>
      </c>
      <c r="J415" s="244">
        <f>J416+J417</f>
        <v>486.48999999999978</v>
      </c>
      <c r="K415" s="244">
        <f t="shared" ref="K415:L415" si="193">K416+K417</f>
        <v>1987.2</v>
      </c>
      <c r="L415" s="244">
        <f t="shared" si="193"/>
        <v>37727.911999999997</v>
      </c>
      <c r="O415" s="102"/>
    </row>
    <row r="416" spans="1:15" ht="25.5">
      <c r="A416" s="255" t="s">
        <v>43</v>
      </c>
      <c r="B416" s="247" t="s">
        <v>27</v>
      </c>
      <c r="C416" s="247" t="s">
        <v>57</v>
      </c>
      <c r="D416" s="247" t="s">
        <v>28</v>
      </c>
      <c r="E416" s="247" t="s">
        <v>380</v>
      </c>
      <c r="F416" s="247" t="s">
        <v>44</v>
      </c>
      <c r="G416" s="248">
        <v>5761.027</v>
      </c>
      <c r="H416" s="258"/>
      <c r="I416" s="259"/>
      <c r="J416" s="259">
        <f>794+500</f>
        <v>1294</v>
      </c>
      <c r="K416" s="259"/>
      <c r="L416" s="250">
        <f t="shared" si="165"/>
        <v>7055.027</v>
      </c>
      <c r="O416" s="8"/>
    </row>
    <row r="417" spans="1:15">
      <c r="A417" s="246" t="s">
        <v>80</v>
      </c>
      <c r="B417" s="247" t="s">
        <v>27</v>
      </c>
      <c r="C417" s="247" t="s">
        <v>57</v>
      </c>
      <c r="D417" s="247" t="s">
        <v>28</v>
      </c>
      <c r="E417" s="247" t="s">
        <v>380</v>
      </c>
      <c r="F417" s="247" t="s">
        <v>81</v>
      </c>
      <c r="G417" s="248">
        <v>18974.994999999999</v>
      </c>
      <c r="H417" s="258">
        <f>7195.7+3322.5</f>
        <v>10518.2</v>
      </c>
      <c r="I417" s="259"/>
      <c r="J417" s="259">
        <f>200+279-2711.51+1425</f>
        <v>-807.51000000000022</v>
      </c>
      <c r="K417" s="259">
        <f>475+200+164+1148.2</f>
        <v>1987.2</v>
      </c>
      <c r="L417" s="250">
        <f t="shared" si="165"/>
        <v>30672.884999999998</v>
      </c>
      <c r="O417" s="8"/>
    </row>
    <row r="418" spans="1:15" s="20" customFormat="1" ht="25.5">
      <c r="A418" s="242" t="s">
        <v>381</v>
      </c>
      <c r="B418" s="243" t="s">
        <v>27</v>
      </c>
      <c r="C418" s="243" t="s">
        <v>57</v>
      </c>
      <c r="D418" s="243" t="s">
        <v>28</v>
      </c>
      <c r="E418" s="243" t="s">
        <v>382</v>
      </c>
      <c r="F418" s="243"/>
      <c r="G418" s="244">
        <f>G419</f>
        <v>277.5</v>
      </c>
      <c r="H418" s="244">
        <f>H419</f>
        <v>0</v>
      </c>
      <c r="I418" s="244">
        <f>I419</f>
        <v>0</v>
      </c>
      <c r="J418" s="244">
        <f>J419</f>
        <v>0</v>
      </c>
      <c r="K418" s="244">
        <f t="shared" ref="K418:L418" si="194">K419</f>
        <v>0</v>
      </c>
      <c r="L418" s="244">
        <f t="shared" si="194"/>
        <v>277.5</v>
      </c>
      <c r="O418" s="102"/>
    </row>
    <row r="419" spans="1:15">
      <c r="A419" s="246" t="s">
        <v>80</v>
      </c>
      <c r="B419" s="247" t="s">
        <v>27</v>
      </c>
      <c r="C419" s="247" t="s">
        <v>57</v>
      </c>
      <c r="D419" s="247" t="s">
        <v>28</v>
      </c>
      <c r="E419" s="247" t="s">
        <v>382</v>
      </c>
      <c r="F419" s="247" t="s">
        <v>81</v>
      </c>
      <c r="G419" s="248">
        <v>277.5</v>
      </c>
      <c r="H419" s="258"/>
      <c r="I419" s="259"/>
      <c r="J419" s="259"/>
      <c r="K419" s="259"/>
      <c r="L419" s="250">
        <f t="shared" ref="L419:L483" si="195">I419+H419+G419+J419+K419</f>
        <v>277.5</v>
      </c>
      <c r="O419" s="8"/>
    </row>
    <row r="420" spans="1:15" s="20" customFormat="1" ht="25.5">
      <c r="A420" s="242" t="s">
        <v>383</v>
      </c>
      <c r="B420" s="243" t="s">
        <v>27</v>
      </c>
      <c r="C420" s="243" t="s">
        <v>57</v>
      </c>
      <c r="D420" s="243" t="s">
        <v>28</v>
      </c>
      <c r="E420" s="243" t="s">
        <v>384</v>
      </c>
      <c r="F420" s="243"/>
      <c r="G420" s="244">
        <f>G421+G422</f>
        <v>1000</v>
      </c>
      <c r="H420" s="244">
        <f>H421+H422</f>
        <v>0</v>
      </c>
      <c r="I420" s="244">
        <f>I421+I422</f>
        <v>0</v>
      </c>
      <c r="J420" s="244">
        <f>J421+J422</f>
        <v>0</v>
      </c>
      <c r="K420" s="244">
        <f t="shared" ref="K420:L420" si="196">K421+K422</f>
        <v>0</v>
      </c>
      <c r="L420" s="244">
        <f t="shared" si="196"/>
        <v>1000</v>
      </c>
      <c r="O420" s="102"/>
    </row>
    <row r="421" spans="1:15" ht="25.5">
      <c r="A421" s="255" t="s">
        <v>43</v>
      </c>
      <c r="B421" s="247" t="s">
        <v>27</v>
      </c>
      <c r="C421" s="247" t="s">
        <v>57</v>
      </c>
      <c r="D421" s="247" t="s">
        <v>28</v>
      </c>
      <c r="E421" s="247" t="s">
        <v>384</v>
      </c>
      <c r="F421" s="247" t="s">
        <v>44</v>
      </c>
      <c r="G421" s="248">
        <v>400</v>
      </c>
      <c r="H421" s="258"/>
      <c r="I421" s="259"/>
      <c r="J421" s="259"/>
      <c r="K421" s="259"/>
      <c r="L421" s="250">
        <f t="shared" si="195"/>
        <v>400</v>
      </c>
      <c r="O421" s="8"/>
    </row>
    <row r="422" spans="1:15">
      <c r="A422" s="246" t="s">
        <v>80</v>
      </c>
      <c r="B422" s="247" t="s">
        <v>27</v>
      </c>
      <c r="C422" s="247" t="s">
        <v>57</v>
      </c>
      <c r="D422" s="247" t="s">
        <v>28</v>
      </c>
      <c r="E422" s="247" t="s">
        <v>384</v>
      </c>
      <c r="F422" s="247" t="s">
        <v>81</v>
      </c>
      <c r="G422" s="248">
        <v>600</v>
      </c>
      <c r="H422" s="258"/>
      <c r="I422" s="259"/>
      <c r="J422" s="259"/>
      <c r="K422" s="259"/>
      <c r="L422" s="250">
        <f t="shared" si="195"/>
        <v>600</v>
      </c>
      <c r="O422" s="8"/>
    </row>
    <row r="423" spans="1:15" s="84" customFormat="1" ht="38.25">
      <c r="A423" s="242" t="s">
        <v>385</v>
      </c>
      <c r="B423" s="243" t="s">
        <v>27</v>
      </c>
      <c r="C423" s="243" t="s">
        <v>57</v>
      </c>
      <c r="D423" s="243" t="s">
        <v>28</v>
      </c>
      <c r="E423" s="243" t="s">
        <v>386</v>
      </c>
      <c r="F423" s="243"/>
      <c r="G423" s="244">
        <f>G424+G425+G426+G427+G428+G429+G430</f>
        <v>128081.13799999999</v>
      </c>
      <c r="H423" s="244">
        <f>H424+H425+H426+H427+H428+H429+H430</f>
        <v>6440.7999999999993</v>
      </c>
      <c r="I423" s="244">
        <f>I424+I425+I426+I427+I428+I429+I430</f>
        <v>25</v>
      </c>
      <c r="J423" s="244">
        <f>J424+J425+J426+J427+J428+J429+J430</f>
        <v>20.275600000000001</v>
      </c>
      <c r="K423" s="244">
        <f t="shared" ref="K423:L423" si="197">K424+K425+K426+K427+K428+K429+K430</f>
        <v>0</v>
      </c>
      <c r="L423" s="244">
        <f t="shared" si="197"/>
        <v>134567.21359999999</v>
      </c>
      <c r="O423" s="103"/>
    </row>
    <row r="424" spans="1:15" ht="25.5">
      <c r="A424" s="255" t="s">
        <v>35</v>
      </c>
      <c r="B424" s="247" t="s">
        <v>27</v>
      </c>
      <c r="C424" s="247" t="s">
        <v>57</v>
      </c>
      <c r="D424" s="247" t="s">
        <v>28</v>
      </c>
      <c r="E424" s="247" t="s">
        <v>386</v>
      </c>
      <c r="F424" s="247" t="s">
        <v>193</v>
      </c>
      <c r="G424" s="248">
        <v>4239</v>
      </c>
      <c r="H424" s="258">
        <v>112.7</v>
      </c>
      <c r="I424" s="259"/>
      <c r="J424" s="259"/>
      <c r="K424" s="259">
        <v>5.8</v>
      </c>
      <c r="L424" s="250">
        <f t="shared" si="195"/>
        <v>4357.5</v>
      </c>
      <c r="O424" s="8"/>
    </row>
    <row r="425" spans="1:15" ht="25.5">
      <c r="A425" s="255" t="s">
        <v>41</v>
      </c>
      <c r="B425" s="247" t="s">
        <v>27</v>
      </c>
      <c r="C425" s="247" t="s">
        <v>57</v>
      </c>
      <c r="D425" s="247" t="s">
        <v>28</v>
      </c>
      <c r="E425" s="247" t="s">
        <v>386</v>
      </c>
      <c r="F425" s="247" t="s">
        <v>42</v>
      </c>
      <c r="G425" s="248">
        <v>594.20000000000005</v>
      </c>
      <c r="H425" s="258"/>
      <c r="I425" s="259">
        <f>4.863</f>
        <v>4.8630000000000004</v>
      </c>
      <c r="J425" s="259"/>
      <c r="K425" s="259">
        <v>10</v>
      </c>
      <c r="L425" s="250">
        <f t="shared" si="195"/>
        <v>609.0630000000001</v>
      </c>
      <c r="O425" s="8"/>
    </row>
    <row r="426" spans="1:15" ht="25.5">
      <c r="A426" s="255" t="s">
        <v>43</v>
      </c>
      <c r="B426" s="247" t="s">
        <v>27</v>
      </c>
      <c r="C426" s="247" t="s">
        <v>57</v>
      </c>
      <c r="D426" s="247" t="s">
        <v>28</v>
      </c>
      <c r="E426" s="247" t="s">
        <v>386</v>
      </c>
      <c r="F426" s="247" t="s">
        <v>44</v>
      </c>
      <c r="G426" s="248">
        <f>20307.3+88+180</f>
        <v>20575.3</v>
      </c>
      <c r="H426" s="258">
        <f>830+2842.5</f>
        <v>3672.5</v>
      </c>
      <c r="I426" s="259">
        <f>25-4.863-2.1</f>
        <v>18.036999999999999</v>
      </c>
      <c r="J426" s="259">
        <v>20.275600000000001</v>
      </c>
      <c r="K426" s="259">
        <v>-15.8</v>
      </c>
      <c r="L426" s="250">
        <f t="shared" si="195"/>
        <v>24270.312600000001</v>
      </c>
      <c r="O426" s="8"/>
    </row>
    <row r="427" spans="1:15" ht="51">
      <c r="A427" s="274" t="s">
        <v>349</v>
      </c>
      <c r="B427" s="247" t="s">
        <v>27</v>
      </c>
      <c r="C427" s="247" t="s">
        <v>57</v>
      </c>
      <c r="D427" s="247" t="s">
        <v>28</v>
      </c>
      <c r="E427" s="247" t="s">
        <v>386</v>
      </c>
      <c r="F427" s="247" t="s">
        <v>87</v>
      </c>
      <c r="G427" s="248">
        <v>82647.23</v>
      </c>
      <c r="H427" s="258"/>
      <c r="I427" s="259"/>
      <c r="J427" s="259"/>
      <c r="K427" s="259"/>
      <c r="L427" s="250">
        <f t="shared" si="195"/>
        <v>82647.23</v>
      </c>
      <c r="N427" s="104"/>
      <c r="O427" s="8"/>
    </row>
    <row r="428" spans="1:15">
      <c r="A428" s="246" t="s">
        <v>80</v>
      </c>
      <c r="B428" s="247" t="s">
        <v>27</v>
      </c>
      <c r="C428" s="247" t="s">
        <v>57</v>
      </c>
      <c r="D428" s="247" t="s">
        <v>28</v>
      </c>
      <c r="E428" s="247" t="s">
        <v>386</v>
      </c>
      <c r="F428" s="247" t="s">
        <v>81</v>
      </c>
      <c r="G428" s="248">
        <v>18894.5</v>
      </c>
      <c r="H428" s="258">
        <f>566+2089.6</f>
        <v>2655.6</v>
      </c>
      <c r="I428" s="259"/>
      <c r="J428" s="259"/>
      <c r="K428" s="259"/>
      <c r="L428" s="250">
        <f t="shared" si="195"/>
        <v>21550.1</v>
      </c>
      <c r="O428" s="8"/>
    </row>
    <row r="429" spans="1:15" ht="25.5">
      <c r="A429" s="262" t="s">
        <v>45</v>
      </c>
      <c r="B429" s="247" t="s">
        <v>27</v>
      </c>
      <c r="C429" s="247" t="s">
        <v>57</v>
      </c>
      <c r="D429" s="247" t="s">
        <v>28</v>
      </c>
      <c r="E429" s="247" t="s">
        <v>386</v>
      </c>
      <c r="F429" s="247" t="s">
        <v>46</v>
      </c>
      <c r="G429" s="248">
        <v>1119.912</v>
      </c>
      <c r="H429" s="258"/>
      <c r="I429" s="259"/>
      <c r="J429" s="259"/>
      <c r="K429" s="259"/>
      <c r="L429" s="250">
        <f t="shared" si="195"/>
        <v>1119.912</v>
      </c>
      <c r="M429" s="8"/>
      <c r="O429" s="8"/>
    </row>
    <row r="430" spans="1:15" ht="25.5">
      <c r="A430" s="262" t="s">
        <v>47</v>
      </c>
      <c r="B430" s="247" t="s">
        <v>27</v>
      </c>
      <c r="C430" s="247" t="s">
        <v>57</v>
      </c>
      <c r="D430" s="247" t="s">
        <v>28</v>
      </c>
      <c r="E430" s="247" t="s">
        <v>386</v>
      </c>
      <c r="F430" s="247" t="s">
        <v>48</v>
      </c>
      <c r="G430" s="248">
        <v>10.996</v>
      </c>
      <c r="H430" s="258"/>
      <c r="I430" s="259">
        <f>2.1</f>
        <v>2.1</v>
      </c>
      <c r="J430" s="259"/>
      <c r="K430" s="259"/>
      <c r="L430" s="250">
        <f t="shared" si="195"/>
        <v>13.096</v>
      </c>
      <c r="O430" s="8"/>
    </row>
    <row r="431" spans="1:15" s="20" customFormat="1">
      <c r="A431" s="269" t="s">
        <v>1010</v>
      </c>
      <c r="B431" s="243" t="s">
        <v>27</v>
      </c>
      <c r="C431" s="243" t="s">
        <v>57</v>
      </c>
      <c r="D431" s="243" t="s">
        <v>28</v>
      </c>
      <c r="E431" s="243" t="s">
        <v>1011</v>
      </c>
      <c r="F431" s="243"/>
      <c r="G431" s="244">
        <f>G432</f>
        <v>0</v>
      </c>
      <c r="H431" s="244">
        <f t="shared" ref="H431:L431" si="198">H432</f>
        <v>0</v>
      </c>
      <c r="I431" s="244">
        <f t="shared" si="198"/>
        <v>0</v>
      </c>
      <c r="J431" s="244">
        <f t="shared" si="198"/>
        <v>0</v>
      </c>
      <c r="K431" s="244">
        <f t="shared" si="198"/>
        <v>400</v>
      </c>
      <c r="L431" s="244">
        <f t="shared" si="198"/>
        <v>400</v>
      </c>
      <c r="O431" s="102"/>
    </row>
    <row r="432" spans="1:15" ht="25.5">
      <c r="A432" s="255" t="s">
        <v>43</v>
      </c>
      <c r="B432" s="247" t="s">
        <v>27</v>
      </c>
      <c r="C432" s="247" t="s">
        <v>57</v>
      </c>
      <c r="D432" s="247" t="s">
        <v>28</v>
      </c>
      <c r="E432" s="247" t="s">
        <v>1011</v>
      </c>
      <c r="F432" s="247" t="s">
        <v>44</v>
      </c>
      <c r="G432" s="248"/>
      <c r="H432" s="258"/>
      <c r="I432" s="259"/>
      <c r="J432" s="259"/>
      <c r="K432" s="259">
        <v>400</v>
      </c>
      <c r="L432" s="249">
        <f>K432</f>
        <v>400</v>
      </c>
      <c r="O432" s="8"/>
    </row>
    <row r="433" spans="1:12" s="20" customFormat="1">
      <c r="A433" s="242" t="s">
        <v>387</v>
      </c>
      <c r="B433" s="243" t="s">
        <v>27</v>
      </c>
      <c r="C433" s="243" t="s">
        <v>57</v>
      </c>
      <c r="D433" s="243" t="s">
        <v>28</v>
      </c>
      <c r="E433" s="243" t="s">
        <v>388</v>
      </c>
      <c r="F433" s="243"/>
      <c r="G433" s="244">
        <f>G434+G437+G446+G451+G453+G455+G457+G460+G462+G464+G466+G468+G470+G472+G474+G476+G478+G480+G482</f>
        <v>163920.56</v>
      </c>
      <c r="H433" s="244">
        <f>H434+H437+H446+H451+H453+H455+H457+H460+H462+H464+H466+H468+H470+H472+H474+H476+H478+H480+H482</f>
        <v>-3429.0352000000003</v>
      </c>
      <c r="I433" s="244">
        <f>I434+I437+I446+I451+I453+I455+I457+I460+I462+I464+I466+I468+I470+I472+I474+I476+I478+I480+I482</f>
        <v>61.335999999999999</v>
      </c>
      <c r="J433" s="244">
        <f>J434+J437+J446+J451+J453+J455+J457+J460+J462+J464+J466+J468+J470+J472+J474+J476+J478+J480+J482</f>
        <v>-640</v>
      </c>
      <c r="K433" s="244">
        <f t="shared" ref="K433:L433" si="199">K434+K437+K446+K451+K453+K455+K457+K460+K462+K464+K466+K468+K470+K472+K474+K476+K478+K480+K482</f>
        <v>511.79999999999995</v>
      </c>
      <c r="L433" s="244">
        <f t="shared" si="199"/>
        <v>160424.66079999998</v>
      </c>
    </row>
    <row r="434" spans="1:12" s="20" customFormat="1" ht="38.25">
      <c r="A434" s="242" t="s">
        <v>389</v>
      </c>
      <c r="B434" s="243" t="s">
        <v>27</v>
      </c>
      <c r="C434" s="243" t="s">
        <v>57</v>
      </c>
      <c r="D434" s="243" t="s">
        <v>28</v>
      </c>
      <c r="E434" s="243" t="s">
        <v>390</v>
      </c>
      <c r="F434" s="243"/>
      <c r="G434" s="244">
        <f>G435+G436</f>
        <v>31248.760000000002</v>
      </c>
      <c r="H434" s="244">
        <f>H435+H436</f>
        <v>34.641300000000001</v>
      </c>
      <c r="I434" s="244">
        <f>I435+I436</f>
        <v>0</v>
      </c>
      <c r="J434" s="244">
        <f>J435+J436</f>
        <v>0</v>
      </c>
      <c r="K434" s="244">
        <f t="shared" ref="K434:L434" si="200">K435+K436</f>
        <v>0</v>
      </c>
      <c r="L434" s="244">
        <f t="shared" si="200"/>
        <v>31283.401300000001</v>
      </c>
    </row>
    <row r="435" spans="1:12" ht="51">
      <c r="A435" s="274" t="s">
        <v>349</v>
      </c>
      <c r="B435" s="247" t="s">
        <v>27</v>
      </c>
      <c r="C435" s="247" t="s">
        <v>57</v>
      </c>
      <c r="D435" s="247" t="s">
        <v>28</v>
      </c>
      <c r="E435" s="247" t="s">
        <v>390</v>
      </c>
      <c r="F435" s="247" t="s">
        <v>87</v>
      </c>
      <c r="G435" s="248">
        <f>16295.6+6290.4+7870.7</f>
        <v>30456.7</v>
      </c>
      <c r="H435" s="258">
        <v>34.641300000000001</v>
      </c>
      <c r="I435" s="259"/>
      <c r="J435" s="259"/>
      <c r="K435" s="259"/>
      <c r="L435" s="250">
        <f t="shared" si="195"/>
        <v>30491.3413</v>
      </c>
    </row>
    <row r="436" spans="1:12">
      <c r="A436" s="246" t="s">
        <v>80</v>
      </c>
      <c r="B436" s="247" t="s">
        <v>27</v>
      </c>
      <c r="C436" s="247" t="s">
        <v>57</v>
      </c>
      <c r="D436" s="247" t="s">
        <v>28</v>
      </c>
      <c r="E436" s="247" t="s">
        <v>390</v>
      </c>
      <c r="F436" s="247" t="s">
        <v>81</v>
      </c>
      <c r="G436" s="248">
        <f>446.26+144.14+201.66</f>
        <v>792.06</v>
      </c>
      <c r="H436" s="258"/>
      <c r="I436" s="259"/>
      <c r="J436" s="259"/>
      <c r="K436" s="259"/>
      <c r="L436" s="250">
        <f t="shared" si="195"/>
        <v>792.06</v>
      </c>
    </row>
    <row r="437" spans="1:12" s="84" customFormat="1" ht="25.5">
      <c r="A437" s="242" t="s">
        <v>391</v>
      </c>
      <c r="B437" s="243" t="s">
        <v>27</v>
      </c>
      <c r="C437" s="243" t="s">
        <v>57</v>
      </c>
      <c r="D437" s="243" t="s">
        <v>28</v>
      </c>
      <c r="E437" s="243" t="s">
        <v>392</v>
      </c>
      <c r="F437" s="243"/>
      <c r="G437" s="244">
        <f>G438+G439+G440+G441+G444+G445+G443+G442</f>
        <v>47498.5</v>
      </c>
      <c r="H437" s="244">
        <f>H438+H439+H440+H441+H444+H445+H443+H442</f>
        <v>-5311.7764999999999</v>
      </c>
      <c r="I437" s="244">
        <f>I438+I439+I440+I441+I444+I445+I443+I442</f>
        <v>-1.4155343563970746E-15</v>
      </c>
      <c r="J437" s="244">
        <f>J438+J439+J440+J441+J444+J445+J443+J442</f>
        <v>10</v>
      </c>
      <c r="K437" s="244">
        <f t="shared" ref="K437:L437" si="201">K438+K439+K440+K441+K444+K445+K443+K442</f>
        <v>181.79999999999998</v>
      </c>
      <c r="L437" s="244">
        <f t="shared" si="201"/>
        <v>42378.523499999996</v>
      </c>
    </row>
    <row r="438" spans="1:12">
      <c r="A438" s="246" t="s">
        <v>30</v>
      </c>
      <c r="B438" s="247" t="s">
        <v>27</v>
      </c>
      <c r="C438" s="247" t="s">
        <v>57</v>
      </c>
      <c r="D438" s="247" t="s">
        <v>28</v>
      </c>
      <c r="E438" s="247" t="s">
        <v>392</v>
      </c>
      <c r="F438" s="247" t="s">
        <v>192</v>
      </c>
      <c r="G438" s="248">
        <v>34337</v>
      </c>
      <c r="H438" s="258">
        <v>-4693.8999999999996</v>
      </c>
      <c r="I438" s="259"/>
      <c r="J438" s="259"/>
      <c r="K438" s="259"/>
      <c r="L438" s="250">
        <f t="shared" si="195"/>
        <v>29643.1</v>
      </c>
    </row>
    <row r="439" spans="1:12" ht="25.5">
      <c r="A439" s="255" t="s">
        <v>35</v>
      </c>
      <c r="B439" s="247" t="s">
        <v>27</v>
      </c>
      <c r="C439" s="247" t="s">
        <v>57</v>
      </c>
      <c r="D439" s="247" t="s">
        <v>28</v>
      </c>
      <c r="E439" s="247" t="s">
        <v>392</v>
      </c>
      <c r="F439" s="247" t="s">
        <v>193</v>
      </c>
      <c r="G439" s="248">
        <v>1220.9000000000001</v>
      </c>
      <c r="H439" s="258">
        <v>25</v>
      </c>
      <c r="I439" s="259">
        <v>50</v>
      </c>
      <c r="J439" s="259">
        <v>3.5</v>
      </c>
      <c r="K439" s="259">
        <v>10.85</v>
      </c>
      <c r="L439" s="250">
        <f t="shared" si="195"/>
        <v>1310.25</v>
      </c>
    </row>
    <row r="440" spans="1:12" ht="25.5">
      <c r="A440" s="255" t="s">
        <v>41</v>
      </c>
      <c r="B440" s="247" t="s">
        <v>27</v>
      </c>
      <c r="C440" s="247" t="s">
        <v>57</v>
      </c>
      <c r="D440" s="247" t="s">
        <v>28</v>
      </c>
      <c r="E440" s="247" t="s">
        <v>392</v>
      </c>
      <c r="F440" s="247" t="s">
        <v>42</v>
      </c>
      <c r="G440" s="248">
        <v>59.7</v>
      </c>
      <c r="H440" s="258">
        <v>70</v>
      </c>
      <c r="I440" s="259"/>
      <c r="J440" s="259"/>
      <c r="K440" s="259">
        <v>170.95</v>
      </c>
      <c r="L440" s="250">
        <f>I440+H440+G440+J440+K440</f>
        <v>300.64999999999998</v>
      </c>
    </row>
    <row r="441" spans="1:12" ht="25.5">
      <c r="A441" s="255" t="s">
        <v>43</v>
      </c>
      <c r="B441" s="247" t="s">
        <v>27</v>
      </c>
      <c r="C441" s="247" t="s">
        <v>57</v>
      </c>
      <c r="D441" s="247" t="s">
        <v>28</v>
      </c>
      <c r="E441" s="247" t="s">
        <v>392</v>
      </c>
      <c r="F441" s="247" t="s">
        <v>44</v>
      </c>
      <c r="G441" s="248">
        <v>8936.2000000000007</v>
      </c>
      <c r="H441" s="258">
        <f>-2000+82.1235+1205</f>
        <v>-712.87650000000008</v>
      </c>
      <c r="I441" s="259">
        <f>-0.1-50</f>
        <v>-50.1</v>
      </c>
      <c r="J441" s="259">
        <v>6.5</v>
      </c>
      <c r="K441" s="259">
        <v>-12</v>
      </c>
      <c r="L441" s="250">
        <f t="shared" si="195"/>
        <v>8167.723500000001</v>
      </c>
    </row>
    <row r="442" spans="1:12" ht="51">
      <c r="A442" s="274" t="s">
        <v>349</v>
      </c>
      <c r="B442" s="247" t="s">
        <v>27</v>
      </c>
      <c r="C442" s="247" t="s">
        <v>57</v>
      </c>
      <c r="D442" s="247" t="s">
        <v>28</v>
      </c>
      <c r="E442" s="247" t="s">
        <v>392</v>
      </c>
      <c r="F442" s="247" t="s">
        <v>87</v>
      </c>
      <c r="G442" s="248"/>
      <c r="H442" s="258">
        <v>1770.7</v>
      </c>
      <c r="I442" s="259"/>
      <c r="J442" s="259"/>
      <c r="K442" s="259"/>
      <c r="L442" s="250">
        <f t="shared" si="195"/>
        <v>1770.7</v>
      </c>
    </row>
    <row r="443" spans="1:12">
      <c r="A443" s="246" t="s">
        <v>80</v>
      </c>
      <c r="B443" s="247" t="s">
        <v>27</v>
      </c>
      <c r="C443" s="247" t="s">
        <v>57</v>
      </c>
      <c r="D443" s="247" t="s">
        <v>28</v>
      </c>
      <c r="E443" s="247" t="s">
        <v>392</v>
      </c>
      <c r="F443" s="247" t="s">
        <v>81</v>
      </c>
      <c r="G443" s="248">
        <v>1770.7</v>
      </c>
      <c r="H443" s="258">
        <v>-1770.7</v>
      </c>
      <c r="I443" s="259"/>
      <c r="J443" s="259"/>
      <c r="K443" s="259"/>
      <c r="L443" s="250">
        <f t="shared" si="195"/>
        <v>0</v>
      </c>
    </row>
    <row r="444" spans="1:12" ht="25.5">
      <c r="A444" s="262" t="s">
        <v>45</v>
      </c>
      <c r="B444" s="247" t="s">
        <v>27</v>
      </c>
      <c r="C444" s="247" t="s">
        <v>57</v>
      </c>
      <c r="D444" s="247" t="s">
        <v>28</v>
      </c>
      <c r="E444" s="247" t="s">
        <v>392</v>
      </c>
      <c r="F444" s="247" t="s">
        <v>46</v>
      </c>
      <c r="G444" s="248">
        <v>1172</v>
      </c>
      <c r="H444" s="258">
        <f>-0.1-4.019</f>
        <v>-4.1189999999999998</v>
      </c>
      <c r="I444" s="259"/>
      <c r="J444" s="259"/>
      <c r="K444" s="259">
        <v>12</v>
      </c>
      <c r="L444" s="250">
        <f t="shared" si="195"/>
        <v>1179.8810000000001</v>
      </c>
    </row>
    <row r="445" spans="1:12" ht="25.5">
      <c r="A445" s="262" t="s">
        <v>47</v>
      </c>
      <c r="B445" s="247" t="s">
        <v>27</v>
      </c>
      <c r="C445" s="247" t="s">
        <v>57</v>
      </c>
      <c r="D445" s="247" t="s">
        <v>28</v>
      </c>
      <c r="E445" s="247" t="s">
        <v>392</v>
      </c>
      <c r="F445" s="247" t="s">
        <v>48</v>
      </c>
      <c r="G445" s="248">
        <v>2</v>
      </c>
      <c r="H445" s="258">
        <f>0.1+4.019</f>
        <v>4.1189999999999998</v>
      </c>
      <c r="I445" s="259">
        <v>0.1</v>
      </c>
      <c r="J445" s="259"/>
      <c r="K445" s="259"/>
      <c r="L445" s="250">
        <f t="shared" si="195"/>
        <v>6.2189999999999994</v>
      </c>
    </row>
    <row r="446" spans="1:12" s="20" customFormat="1" ht="38.25">
      <c r="A446" s="242" t="s">
        <v>393</v>
      </c>
      <c r="B446" s="243" t="s">
        <v>27</v>
      </c>
      <c r="C446" s="243" t="s">
        <v>57</v>
      </c>
      <c r="D446" s="243" t="s">
        <v>28</v>
      </c>
      <c r="E446" s="243" t="s">
        <v>394</v>
      </c>
      <c r="F446" s="243"/>
      <c r="G446" s="244">
        <f>G449+G447+G450+G448</f>
        <v>5150</v>
      </c>
      <c r="H446" s="244">
        <f>H449+H447+H450+H448</f>
        <v>1543.8999999999999</v>
      </c>
      <c r="I446" s="244">
        <f>I449+I447+I450+I448</f>
        <v>0</v>
      </c>
      <c r="J446" s="244">
        <f>J449+J447+J450+J448</f>
        <v>0</v>
      </c>
      <c r="K446" s="244">
        <f t="shared" ref="K446:L446" si="202">K449+K447+K450+K448</f>
        <v>0</v>
      </c>
      <c r="L446" s="244">
        <f t="shared" si="202"/>
        <v>6693.9</v>
      </c>
    </row>
    <row r="447" spans="1:12">
      <c r="A447" s="246" t="s">
        <v>30</v>
      </c>
      <c r="B447" s="247" t="s">
        <v>27</v>
      </c>
      <c r="C447" s="247" t="s">
        <v>57</v>
      </c>
      <c r="D447" s="247" t="s">
        <v>28</v>
      </c>
      <c r="E447" s="247" t="s">
        <v>394</v>
      </c>
      <c r="F447" s="247" t="s">
        <v>192</v>
      </c>
      <c r="G447" s="248"/>
      <c r="H447" s="248">
        <f>4693.9-3520.5</f>
        <v>1173.3999999999996</v>
      </c>
      <c r="I447" s="249"/>
      <c r="J447" s="249"/>
      <c r="K447" s="249"/>
      <c r="L447" s="250">
        <f t="shared" si="195"/>
        <v>1173.3999999999996</v>
      </c>
    </row>
    <row r="448" spans="1:12" ht="25.5">
      <c r="A448" s="255" t="s">
        <v>35</v>
      </c>
      <c r="B448" s="247" t="s">
        <v>27</v>
      </c>
      <c r="C448" s="247" t="s">
        <v>57</v>
      </c>
      <c r="D448" s="247" t="s">
        <v>28</v>
      </c>
      <c r="E448" s="247" t="s">
        <v>394</v>
      </c>
      <c r="F448" s="247" t="s">
        <v>193</v>
      </c>
      <c r="G448" s="248"/>
      <c r="H448" s="248">
        <v>2.4500000000000002</v>
      </c>
      <c r="I448" s="249"/>
      <c r="J448" s="249"/>
      <c r="K448" s="249"/>
      <c r="L448" s="250">
        <f t="shared" si="195"/>
        <v>2.4500000000000002</v>
      </c>
    </row>
    <row r="449" spans="1:12" ht="25.5">
      <c r="A449" s="255" t="s">
        <v>43</v>
      </c>
      <c r="B449" s="247" t="s">
        <v>27</v>
      </c>
      <c r="C449" s="247" t="s">
        <v>57</v>
      </c>
      <c r="D449" s="247" t="s">
        <v>28</v>
      </c>
      <c r="E449" s="247" t="s">
        <v>394</v>
      </c>
      <c r="F449" s="247" t="s">
        <v>44</v>
      </c>
      <c r="G449" s="248">
        <v>5150</v>
      </c>
      <c r="H449" s="258">
        <f>-3150-1495-2.45</f>
        <v>-4647.45</v>
      </c>
      <c r="I449" s="259"/>
      <c r="J449" s="259"/>
      <c r="K449" s="259"/>
      <c r="L449" s="250">
        <f t="shared" si="195"/>
        <v>502.55000000000018</v>
      </c>
    </row>
    <row r="450" spans="1:12" ht="51">
      <c r="A450" s="274" t="s">
        <v>349</v>
      </c>
      <c r="B450" s="247" t="s">
        <v>27</v>
      </c>
      <c r="C450" s="247" t="s">
        <v>57</v>
      </c>
      <c r="D450" s="247" t="s">
        <v>28</v>
      </c>
      <c r="E450" s="247" t="s">
        <v>394</v>
      </c>
      <c r="F450" s="247" t="s">
        <v>87</v>
      </c>
      <c r="G450" s="248"/>
      <c r="H450" s="258">
        <v>5015.5</v>
      </c>
      <c r="I450" s="259"/>
      <c r="J450" s="259"/>
      <c r="K450" s="259"/>
      <c r="L450" s="250">
        <f t="shared" si="195"/>
        <v>5015.5</v>
      </c>
    </row>
    <row r="451" spans="1:12" s="20" customFormat="1" ht="25.5">
      <c r="A451" s="242" t="s">
        <v>395</v>
      </c>
      <c r="B451" s="243" t="s">
        <v>27</v>
      </c>
      <c r="C451" s="243" t="s">
        <v>57</v>
      </c>
      <c r="D451" s="243" t="s">
        <v>28</v>
      </c>
      <c r="E451" s="243" t="s">
        <v>396</v>
      </c>
      <c r="F451" s="243"/>
      <c r="G451" s="244">
        <f>G452</f>
        <v>100</v>
      </c>
      <c r="H451" s="244">
        <f>H452</f>
        <v>0</v>
      </c>
      <c r="I451" s="244">
        <f>I452</f>
        <v>0</v>
      </c>
      <c r="J451" s="244">
        <f>J452</f>
        <v>0</v>
      </c>
      <c r="K451" s="244">
        <f t="shared" ref="K451:L451" si="203">K452</f>
        <v>0</v>
      </c>
      <c r="L451" s="244">
        <f t="shared" si="203"/>
        <v>100</v>
      </c>
    </row>
    <row r="452" spans="1:12" ht="25.5">
      <c r="A452" s="255" t="s">
        <v>43</v>
      </c>
      <c r="B452" s="247" t="s">
        <v>27</v>
      </c>
      <c r="C452" s="247" t="s">
        <v>57</v>
      </c>
      <c r="D452" s="247" t="s">
        <v>28</v>
      </c>
      <c r="E452" s="247" t="s">
        <v>396</v>
      </c>
      <c r="F452" s="247" t="s">
        <v>44</v>
      </c>
      <c r="G452" s="248">
        <v>100</v>
      </c>
      <c r="H452" s="258"/>
      <c r="I452" s="259"/>
      <c r="J452" s="259"/>
      <c r="K452" s="259"/>
      <c r="L452" s="250">
        <f t="shared" si="195"/>
        <v>100</v>
      </c>
    </row>
    <row r="453" spans="1:12" s="20" customFormat="1">
      <c r="A453" s="242" t="s">
        <v>397</v>
      </c>
      <c r="B453" s="243" t="s">
        <v>27</v>
      </c>
      <c r="C453" s="243" t="s">
        <v>57</v>
      </c>
      <c r="D453" s="243" t="s">
        <v>28</v>
      </c>
      <c r="E453" s="243" t="s">
        <v>398</v>
      </c>
      <c r="F453" s="243"/>
      <c r="G453" s="244">
        <f>G454</f>
        <v>250</v>
      </c>
      <c r="H453" s="244">
        <f>H454</f>
        <v>0</v>
      </c>
      <c r="I453" s="244">
        <f>I454</f>
        <v>0</v>
      </c>
      <c r="J453" s="244">
        <f>J454</f>
        <v>0</v>
      </c>
      <c r="K453" s="244">
        <f t="shared" ref="K453:L453" si="204">K454</f>
        <v>0</v>
      </c>
      <c r="L453" s="244">
        <f t="shared" si="204"/>
        <v>250</v>
      </c>
    </row>
    <row r="454" spans="1:12" ht="25.5">
      <c r="A454" s="255" t="s">
        <v>43</v>
      </c>
      <c r="B454" s="247" t="s">
        <v>27</v>
      </c>
      <c r="C454" s="247" t="s">
        <v>57</v>
      </c>
      <c r="D454" s="247" t="s">
        <v>28</v>
      </c>
      <c r="E454" s="247" t="s">
        <v>398</v>
      </c>
      <c r="F454" s="247" t="s">
        <v>44</v>
      </c>
      <c r="G454" s="248">
        <v>250</v>
      </c>
      <c r="H454" s="258"/>
      <c r="I454" s="259"/>
      <c r="J454" s="259"/>
      <c r="K454" s="259"/>
      <c r="L454" s="250">
        <f t="shared" si="195"/>
        <v>250</v>
      </c>
    </row>
    <row r="455" spans="1:12" s="20" customFormat="1" ht="25.5">
      <c r="A455" s="242" t="s">
        <v>399</v>
      </c>
      <c r="B455" s="243" t="s">
        <v>27</v>
      </c>
      <c r="C455" s="243" t="s">
        <v>57</v>
      </c>
      <c r="D455" s="243" t="s">
        <v>28</v>
      </c>
      <c r="E455" s="243" t="s">
        <v>400</v>
      </c>
      <c r="F455" s="243"/>
      <c r="G455" s="244">
        <f>G456</f>
        <v>200</v>
      </c>
      <c r="H455" s="244">
        <f>H456</f>
        <v>0</v>
      </c>
      <c r="I455" s="244">
        <f>I456</f>
        <v>0</v>
      </c>
      <c r="J455" s="244">
        <f>J456</f>
        <v>0</v>
      </c>
      <c r="K455" s="244">
        <f t="shared" ref="K455:L455" si="205">K456</f>
        <v>0</v>
      </c>
      <c r="L455" s="244">
        <f t="shared" si="205"/>
        <v>200</v>
      </c>
    </row>
    <row r="456" spans="1:12" ht="25.5">
      <c r="A456" s="255" t="s">
        <v>43</v>
      </c>
      <c r="B456" s="247" t="s">
        <v>27</v>
      </c>
      <c r="C456" s="247" t="s">
        <v>57</v>
      </c>
      <c r="D456" s="247" t="s">
        <v>28</v>
      </c>
      <c r="E456" s="247" t="s">
        <v>400</v>
      </c>
      <c r="F456" s="247" t="s">
        <v>44</v>
      </c>
      <c r="G456" s="248">
        <v>200</v>
      </c>
      <c r="H456" s="258"/>
      <c r="I456" s="259"/>
      <c r="J456" s="259"/>
      <c r="K456" s="259"/>
      <c r="L456" s="250">
        <f t="shared" si="195"/>
        <v>200</v>
      </c>
    </row>
    <row r="457" spans="1:12" s="20" customFormat="1" ht="25.5">
      <c r="A457" s="242" t="s">
        <v>401</v>
      </c>
      <c r="B457" s="243" t="s">
        <v>27</v>
      </c>
      <c r="C457" s="243" t="s">
        <v>57</v>
      </c>
      <c r="D457" s="243" t="s">
        <v>28</v>
      </c>
      <c r="E457" s="243" t="s">
        <v>402</v>
      </c>
      <c r="F457" s="243"/>
      <c r="G457" s="244">
        <f>G459+G458</f>
        <v>3100</v>
      </c>
      <c r="H457" s="244">
        <f>H459+H458</f>
        <v>0</v>
      </c>
      <c r="I457" s="244">
        <f>I459+I458</f>
        <v>61.335999999999999</v>
      </c>
      <c r="J457" s="244">
        <f>J459+J458</f>
        <v>0</v>
      </c>
      <c r="K457" s="244">
        <f t="shared" ref="K457:L457" si="206">K459+K458</f>
        <v>0</v>
      </c>
      <c r="L457" s="244">
        <f t="shared" si="206"/>
        <v>3161.3360000000002</v>
      </c>
    </row>
    <row r="458" spans="1:12" s="20" customFormat="1" ht="25.5">
      <c r="A458" s="255" t="s">
        <v>35</v>
      </c>
      <c r="B458" s="247" t="s">
        <v>27</v>
      </c>
      <c r="C458" s="247" t="s">
        <v>57</v>
      </c>
      <c r="D458" s="247" t="s">
        <v>28</v>
      </c>
      <c r="E458" s="247" t="s">
        <v>402</v>
      </c>
      <c r="F458" s="247" t="s">
        <v>193</v>
      </c>
      <c r="G458" s="248"/>
      <c r="H458" s="248">
        <v>49.7</v>
      </c>
      <c r="I458" s="249">
        <v>18.2</v>
      </c>
      <c r="J458" s="249"/>
      <c r="K458" s="249"/>
      <c r="L458" s="250">
        <f t="shared" si="195"/>
        <v>67.900000000000006</v>
      </c>
    </row>
    <row r="459" spans="1:12" ht="25.5">
      <c r="A459" s="255" t="s">
        <v>43</v>
      </c>
      <c r="B459" s="247" t="s">
        <v>27</v>
      </c>
      <c r="C459" s="247" t="s">
        <v>57</v>
      </c>
      <c r="D459" s="247" t="s">
        <v>28</v>
      </c>
      <c r="E459" s="247" t="s">
        <v>402</v>
      </c>
      <c r="F459" s="247" t="s">
        <v>44</v>
      </c>
      <c r="G459" s="248">
        <v>3100</v>
      </c>
      <c r="H459" s="258">
        <v>-49.7</v>
      </c>
      <c r="I459" s="259">
        <f>31.336-18.2+30</f>
        <v>43.135999999999996</v>
      </c>
      <c r="J459" s="259"/>
      <c r="K459" s="259"/>
      <c r="L459" s="250">
        <f t="shared" si="195"/>
        <v>3093.4360000000001</v>
      </c>
    </row>
    <row r="460" spans="1:12" s="20" customFormat="1" ht="25.5">
      <c r="A460" s="242" t="s">
        <v>403</v>
      </c>
      <c r="B460" s="243" t="s">
        <v>27</v>
      </c>
      <c r="C460" s="243" t="s">
        <v>57</v>
      </c>
      <c r="D460" s="243" t="s">
        <v>28</v>
      </c>
      <c r="E460" s="243" t="s">
        <v>404</v>
      </c>
      <c r="F460" s="243"/>
      <c r="G460" s="244">
        <f>G461</f>
        <v>1950</v>
      </c>
      <c r="H460" s="244">
        <f>H461</f>
        <v>304.2</v>
      </c>
      <c r="I460" s="244">
        <f>I461</f>
        <v>0</v>
      </c>
      <c r="J460" s="244">
        <f>J461</f>
        <v>0</v>
      </c>
      <c r="K460" s="244">
        <f t="shared" ref="K460:L460" si="207">K461</f>
        <v>330</v>
      </c>
      <c r="L460" s="244">
        <f t="shared" si="207"/>
        <v>2584.1999999999998</v>
      </c>
    </row>
    <row r="461" spans="1:12" ht="25.5">
      <c r="A461" s="255" t="s">
        <v>43</v>
      </c>
      <c r="B461" s="247" t="s">
        <v>27</v>
      </c>
      <c r="C461" s="247" t="s">
        <v>57</v>
      </c>
      <c r="D461" s="247" t="s">
        <v>28</v>
      </c>
      <c r="E461" s="247" t="s">
        <v>404</v>
      </c>
      <c r="F461" s="247" t="s">
        <v>44</v>
      </c>
      <c r="G461" s="248">
        <v>1950</v>
      </c>
      <c r="H461" s="258">
        <v>304.2</v>
      </c>
      <c r="I461" s="259"/>
      <c r="J461" s="259"/>
      <c r="K461" s="259">
        <v>330</v>
      </c>
      <c r="L461" s="250">
        <f t="shared" si="195"/>
        <v>2584.1999999999998</v>
      </c>
    </row>
    <row r="462" spans="1:12" s="20" customFormat="1" ht="25.5">
      <c r="A462" s="242" t="s">
        <v>405</v>
      </c>
      <c r="B462" s="243" t="s">
        <v>27</v>
      </c>
      <c r="C462" s="243" t="s">
        <v>57</v>
      </c>
      <c r="D462" s="243" t="s">
        <v>28</v>
      </c>
      <c r="E462" s="243" t="s">
        <v>406</v>
      </c>
      <c r="F462" s="243"/>
      <c r="G462" s="244">
        <f>G463</f>
        <v>2000</v>
      </c>
      <c r="H462" s="244">
        <f>H463</f>
        <v>0</v>
      </c>
      <c r="I462" s="244">
        <f>I463</f>
        <v>0</v>
      </c>
      <c r="J462" s="244">
        <f>J463</f>
        <v>-650</v>
      </c>
      <c r="K462" s="244">
        <f t="shared" ref="K462:L462" si="208">K463</f>
        <v>0</v>
      </c>
      <c r="L462" s="244">
        <f t="shared" si="208"/>
        <v>1350</v>
      </c>
    </row>
    <row r="463" spans="1:12" ht="25.5">
      <c r="A463" s="255" t="s">
        <v>43</v>
      </c>
      <c r="B463" s="247" t="s">
        <v>27</v>
      </c>
      <c r="C463" s="247" t="s">
        <v>57</v>
      </c>
      <c r="D463" s="247" t="s">
        <v>28</v>
      </c>
      <c r="E463" s="247" t="s">
        <v>406</v>
      </c>
      <c r="F463" s="247" t="s">
        <v>44</v>
      </c>
      <c r="G463" s="248">
        <v>2000</v>
      </c>
      <c r="H463" s="258"/>
      <c r="I463" s="259"/>
      <c r="J463" s="259">
        <v>-650</v>
      </c>
      <c r="K463" s="259"/>
      <c r="L463" s="250">
        <f t="shared" si="195"/>
        <v>1350</v>
      </c>
    </row>
    <row r="464" spans="1:12" s="20" customFormat="1" ht="66" customHeight="1">
      <c r="A464" s="242" t="s">
        <v>407</v>
      </c>
      <c r="B464" s="243" t="s">
        <v>27</v>
      </c>
      <c r="C464" s="243" t="s">
        <v>57</v>
      </c>
      <c r="D464" s="243" t="s">
        <v>28</v>
      </c>
      <c r="E464" s="243" t="s">
        <v>408</v>
      </c>
      <c r="F464" s="243"/>
      <c r="G464" s="244">
        <f>G465</f>
        <v>150</v>
      </c>
      <c r="H464" s="244">
        <f>H465</f>
        <v>0</v>
      </c>
      <c r="I464" s="244">
        <f>I465</f>
        <v>0</v>
      </c>
      <c r="J464" s="244">
        <f>J465</f>
        <v>0</v>
      </c>
      <c r="K464" s="244">
        <f t="shared" ref="K464:L464" si="209">K465</f>
        <v>0</v>
      </c>
      <c r="L464" s="244">
        <f t="shared" si="209"/>
        <v>150</v>
      </c>
    </row>
    <row r="465" spans="1:12">
      <c r="A465" s="246" t="s">
        <v>80</v>
      </c>
      <c r="B465" s="247" t="s">
        <v>27</v>
      </c>
      <c r="C465" s="247" t="s">
        <v>57</v>
      </c>
      <c r="D465" s="247" t="s">
        <v>28</v>
      </c>
      <c r="E465" s="247" t="s">
        <v>408</v>
      </c>
      <c r="F465" s="247" t="s">
        <v>81</v>
      </c>
      <c r="G465" s="248">
        <v>150</v>
      </c>
      <c r="H465" s="258"/>
      <c r="I465" s="259"/>
      <c r="J465" s="259"/>
      <c r="K465" s="259"/>
      <c r="L465" s="250">
        <f t="shared" si="195"/>
        <v>150</v>
      </c>
    </row>
    <row r="466" spans="1:12" s="20" customFormat="1" ht="39.75" customHeight="1">
      <c r="A466" s="242" t="s">
        <v>409</v>
      </c>
      <c r="B466" s="243" t="s">
        <v>27</v>
      </c>
      <c r="C466" s="243" t="s">
        <v>57</v>
      </c>
      <c r="D466" s="243" t="s">
        <v>28</v>
      </c>
      <c r="E466" s="243" t="s">
        <v>410</v>
      </c>
      <c r="F466" s="243"/>
      <c r="G466" s="244">
        <f>G467</f>
        <v>17112</v>
      </c>
      <c r="H466" s="244">
        <f>H467</f>
        <v>0</v>
      </c>
      <c r="I466" s="244">
        <f>I467</f>
        <v>0</v>
      </c>
      <c r="J466" s="244">
        <f>J467</f>
        <v>0</v>
      </c>
      <c r="K466" s="244">
        <f t="shared" ref="K466:L466" si="210">K467</f>
        <v>0</v>
      </c>
      <c r="L466" s="244">
        <f t="shared" si="210"/>
        <v>17112</v>
      </c>
    </row>
    <row r="467" spans="1:12">
      <c r="A467" s="246" t="s">
        <v>80</v>
      </c>
      <c r="B467" s="247" t="s">
        <v>27</v>
      </c>
      <c r="C467" s="247" t="s">
        <v>57</v>
      </c>
      <c r="D467" s="247" t="s">
        <v>28</v>
      </c>
      <c r="E467" s="247" t="s">
        <v>410</v>
      </c>
      <c r="F467" s="247" t="s">
        <v>81</v>
      </c>
      <c r="G467" s="248">
        <v>17112</v>
      </c>
      <c r="H467" s="258"/>
      <c r="I467" s="259"/>
      <c r="J467" s="259"/>
      <c r="K467" s="259"/>
      <c r="L467" s="250">
        <f t="shared" si="195"/>
        <v>17112</v>
      </c>
    </row>
    <row r="468" spans="1:12" s="20" customFormat="1" ht="56.25" customHeight="1">
      <c r="A468" s="242" t="s">
        <v>411</v>
      </c>
      <c r="B468" s="243" t="s">
        <v>27</v>
      </c>
      <c r="C468" s="243" t="s">
        <v>57</v>
      </c>
      <c r="D468" s="243" t="s">
        <v>28</v>
      </c>
      <c r="E468" s="243" t="s">
        <v>412</v>
      </c>
      <c r="F468" s="243"/>
      <c r="G468" s="244">
        <f>G469</f>
        <v>90</v>
      </c>
      <c r="H468" s="244">
        <f>H469</f>
        <v>0</v>
      </c>
      <c r="I468" s="244">
        <f>I469</f>
        <v>0</v>
      </c>
      <c r="J468" s="244">
        <f>J469</f>
        <v>0</v>
      </c>
      <c r="K468" s="244">
        <f t="shared" ref="K468:L468" si="211">K469</f>
        <v>0</v>
      </c>
      <c r="L468" s="244">
        <f t="shared" si="211"/>
        <v>90</v>
      </c>
    </row>
    <row r="469" spans="1:12">
      <c r="A469" s="246" t="s">
        <v>80</v>
      </c>
      <c r="B469" s="247" t="s">
        <v>27</v>
      </c>
      <c r="C469" s="247" t="s">
        <v>57</v>
      </c>
      <c r="D469" s="247" t="s">
        <v>28</v>
      </c>
      <c r="E469" s="247" t="s">
        <v>412</v>
      </c>
      <c r="F469" s="247" t="s">
        <v>81</v>
      </c>
      <c r="G469" s="248">
        <v>90</v>
      </c>
      <c r="H469" s="258"/>
      <c r="I469" s="259"/>
      <c r="J469" s="259"/>
      <c r="K469" s="259"/>
      <c r="L469" s="250">
        <f t="shared" si="195"/>
        <v>90</v>
      </c>
    </row>
    <row r="470" spans="1:12" s="20" customFormat="1" ht="26.25" customHeight="1">
      <c r="A470" s="242" t="s">
        <v>413</v>
      </c>
      <c r="B470" s="243" t="s">
        <v>27</v>
      </c>
      <c r="C470" s="243" t="s">
        <v>57</v>
      </c>
      <c r="D470" s="243" t="s">
        <v>28</v>
      </c>
      <c r="E470" s="243" t="s">
        <v>414</v>
      </c>
      <c r="F470" s="243"/>
      <c r="G470" s="244">
        <f>G471</f>
        <v>60</v>
      </c>
      <c r="H470" s="244">
        <f>H471</f>
        <v>0</v>
      </c>
      <c r="I470" s="244">
        <f>I471</f>
        <v>0</v>
      </c>
      <c r="J470" s="244">
        <f>J471</f>
        <v>0</v>
      </c>
      <c r="K470" s="244">
        <f t="shared" ref="K470:L470" si="212">K471</f>
        <v>0</v>
      </c>
      <c r="L470" s="244">
        <f t="shared" si="212"/>
        <v>60</v>
      </c>
    </row>
    <row r="471" spans="1:12">
      <c r="A471" s="246" t="s">
        <v>80</v>
      </c>
      <c r="B471" s="247" t="s">
        <v>27</v>
      </c>
      <c r="C471" s="247" t="s">
        <v>57</v>
      </c>
      <c r="D471" s="247" t="s">
        <v>28</v>
      </c>
      <c r="E471" s="247" t="s">
        <v>414</v>
      </c>
      <c r="F471" s="247" t="s">
        <v>81</v>
      </c>
      <c r="G471" s="248">
        <v>60</v>
      </c>
      <c r="H471" s="258"/>
      <c r="I471" s="259"/>
      <c r="J471" s="259"/>
      <c r="K471" s="259"/>
      <c r="L471" s="250">
        <f t="shared" si="195"/>
        <v>60</v>
      </c>
    </row>
    <row r="472" spans="1:12" s="20" customFormat="1">
      <c r="A472" s="242" t="s">
        <v>415</v>
      </c>
      <c r="B472" s="243" t="s">
        <v>27</v>
      </c>
      <c r="C472" s="243" t="s">
        <v>57</v>
      </c>
      <c r="D472" s="243" t="s">
        <v>28</v>
      </c>
      <c r="E472" s="243" t="s">
        <v>416</v>
      </c>
      <c r="F472" s="243"/>
      <c r="G472" s="244">
        <f>G473</f>
        <v>1240</v>
      </c>
      <c r="H472" s="244">
        <f>H473</f>
        <v>0</v>
      </c>
      <c r="I472" s="244">
        <f>I473</f>
        <v>0</v>
      </c>
      <c r="J472" s="244">
        <f>J473</f>
        <v>0</v>
      </c>
      <c r="K472" s="244">
        <f t="shared" ref="K472:L472" si="213">K473</f>
        <v>0</v>
      </c>
      <c r="L472" s="244">
        <f t="shared" si="213"/>
        <v>1240</v>
      </c>
    </row>
    <row r="473" spans="1:12">
      <c r="A473" s="246" t="s">
        <v>80</v>
      </c>
      <c r="B473" s="247" t="s">
        <v>27</v>
      </c>
      <c r="C473" s="247" t="s">
        <v>57</v>
      </c>
      <c r="D473" s="247" t="s">
        <v>28</v>
      </c>
      <c r="E473" s="247" t="s">
        <v>416</v>
      </c>
      <c r="F473" s="247" t="s">
        <v>81</v>
      </c>
      <c r="G473" s="248">
        <v>1240</v>
      </c>
      <c r="H473" s="258"/>
      <c r="I473" s="259"/>
      <c r="J473" s="259"/>
      <c r="K473" s="259"/>
      <c r="L473" s="250">
        <f t="shared" si="195"/>
        <v>1240</v>
      </c>
    </row>
    <row r="474" spans="1:12" s="20" customFormat="1" ht="29.25" customHeight="1">
      <c r="A474" s="242" t="s">
        <v>417</v>
      </c>
      <c r="B474" s="243" t="s">
        <v>27</v>
      </c>
      <c r="C474" s="243" t="s">
        <v>57</v>
      </c>
      <c r="D474" s="243" t="s">
        <v>28</v>
      </c>
      <c r="E474" s="243" t="s">
        <v>418</v>
      </c>
      <c r="F474" s="243"/>
      <c r="G474" s="244">
        <f>G475</f>
        <v>56.3</v>
      </c>
      <c r="H474" s="244">
        <f>H475</f>
        <v>0</v>
      </c>
      <c r="I474" s="244">
        <f>I475</f>
        <v>0</v>
      </c>
      <c r="J474" s="244">
        <f>J475</f>
        <v>0</v>
      </c>
      <c r="K474" s="244">
        <f t="shared" ref="K474:L474" si="214">K475</f>
        <v>0</v>
      </c>
      <c r="L474" s="244">
        <f t="shared" si="214"/>
        <v>56.3</v>
      </c>
    </row>
    <row r="475" spans="1:12">
      <c r="A475" s="246" t="s">
        <v>80</v>
      </c>
      <c r="B475" s="247" t="s">
        <v>27</v>
      </c>
      <c r="C475" s="247" t="s">
        <v>57</v>
      </c>
      <c r="D475" s="247" t="s">
        <v>28</v>
      </c>
      <c r="E475" s="247" t="s">
        <v>418</v>
      </c>
      <c r="F475" s="247" t="s">
        <v>81</v>
      </c>
      <c r="G475" s="248">
        <v>56.3</v>
      </c>
      <c r="H475" s="258"/>
      <c r="I475" s="259"/>
      <c r="J475" s="259"/>
      <c r="K475" s="259"/>
      <c r="L475" s="250">
        <f t="shared" si="195"/>
        <v>56.3</v>
      </c>
    </row>
    <row r="476" spans="1:12" s="20" customFormat="1" ht="68.25" customHeight="1">
      <c r="A476" s="242" t="s">
        <v>419</v>
      </c>
      <c r="B476" s="243" t="s">
        <v>27</v>
      </c>
      <c r="C476" s="243" t="s">
        <v>57</v>
      </c>
      <c r="D476" s="243" t="s">
        <v>28</v>
      </c>
      <c r="E476" s="243" t="s">
        <v>420</v>
      </c>
      <c r="F476" s="243"/>
      <c r="G476" s="244">
        <f>G477</f>
        <v>250</v>
      </c>
      <c r="H476" s="244">
        <f>H477</f>
        <v>0</v>
      </c>
      <c r="I476" s="244">
        <f>I477</f>
        <v>0</v>
      </c>
      <c r="J476" s="244">
        <f>J477</f>
        <v>0</v>
      </c>
      <c r="K476" s="244">
        <f t="shared" ref="K476:L476" si="215">K477</f>
        <v>0</v>
      </c>
      <c r="L476" s="244">
        <f t="shared" si="215"/>
        <v>250</v>
      </c>
    </row>
    <row r="477" spans="1:12">
      <c r="A477" s="246" t="s">
        <v>80</v>
      </c>
      <c r="B477" s="247" t="s">
        <v>27</v>
      </c>
      <c r="C477" s="247" t="s">
        <v>57</v>
      </c>
      <c r="D477" s="247" t="s">
        <v>28</v>
      </c>
      <c r="E477" s="247" t="s">
        <v>420</v>
      </c>
      <c r="F477" s="247" t="s">
        <v>81</v>
      </c>
      <c r="G477" s="248">
        <v>250</v>
      </c>
      <c r="H477" s="258"/>
      <c r="I477" s="259"/>
      <c r="J477" s="259"/>
      <c r="K477" s="259"/>
      <c r="L477" s="250">
        <f t="shared" si="195"/>
        <v>250</v>
      </c>
    </row>
    <row r="478" spans="1:12" s="20" customFormat="1" ht="77.25" customHeight="1">
      <c r="A478" s="304" t="s">
        <v>421</v>
      </c>
      <c r="B478" s="243" t="s">
        <v>27</v>
      </c>
      <c r="C478" s="243" t="s">
        <v>57</v>
      </c>
      <c r="D478" s="243" t="s">
        <v>28</v>
      </c>
      <c r="E478" s="243" t="s">
        <v>422</v>
      </c>
      <c r="F478" s="243"/>
      <c r="G478" s="244">
        <f>G479</f>
        <v>120</v>
      </c>
      <c r="H478" s="244">
        <f>H479</f>
        <v>0</v>
      </c>
      <c r="I478" s="244">
        <f>I479</f>
        <v>0</v>
      </c>
      <c r="J478" s="244">
        <f>J479</f>
        <v>0</v>
      </c>
      <c r="K478" s="244">
        <f t="shared" ref="K478:L478" si="216">K479</f>
        <v>0</v>
      </c>
      <c r="L478" s="244">
        <f t="shared" si="216"/>
        <v>120</v>
      </c>
    </row>
    <row r="479" spans="1:12">
      <c r="A479" s="246" t="s">
        <v>80</v>
      </c>
      <c r="B479" s="247" t="s">
        <v>27</v>
      </c>
      <c r="C479" s="247" t="s">
        <v>57</v>
      </c>
      <c r="D479" s="247" t="s">
        <v>28</v>
      </c>
      <c r="E479" s="247" t="s">
        <v>422</v>
      </c>
      <c r="F479" s="247" t="s">
        <v>81</v>
      </c>
      <c r="G479" s="248">
        <v>120</v>
      </c>
      <c r="H479" s="258"/>
      <c r="I479" s="259"/>
      <c r="J479" s="259"/>
      <c r="K479" s="259"/>
      <c r="L479" s="250">
        <f t="shared" si="195"/>
        <v>120</v>
      </c>
    </row>
    <row r="480" spans="1:12" s="20" customFormat="1" ht="27.75" customHeight="1">
      <c r="A480" s="304" t="s">
        <v>423</v>
      </c>
      <c r="B480" s="243" t="s">
        <v>27</v>
      </c>
      <c r="C480" s="243" t="s">
        <v>57</v>
      </c>
      <c r="D480" s="243" t="s">
        <v>28</v>
      </c>
      <c r="E480" s="243" t="s">
        <v>424</v>
      </c>
      <c r="F480" s="243"/>
      <c r="G480" s="244">
        <f>G481</f>
        <v>45</v>
      </c>
      <c r="H480" s="244">
        <f>H481</f>
        <v>0</v>
      </c>
      <c r="I480" s="244">
        <f>I481</f>
        <v>0</v>
      </c>
      <c r="J480" s="244">
        <f>J481</f>
        <v>0</v>
      </c>
      <c r="K480" s="244">
        <f t="shared" ref="K480:L480" si="217">K481</f>
        <v>0</v>
      </c>
      <c r="L480" s="244">
        <f t="shared" si="217"/>
        <v>45</v>
      </c>
    </row>
    <row r="481" spans="1:15">
      <c r="A481" s="246" t="s">
        <v>80</v>
      </c>
      <c r="B481" s="247" t="s">
        <v>27</v>
      </c>
      <c r="C481" s="247" t="s">
        <v>57</v>
      </c>
      <c r="D481" s="247" t="s">
        <v>28</v>
      </c>
      <c r="E481" s="247" t="s">
        <v>424</v>
      </c>
      <c r="F481" s="247" t="s">
        <v>81</v>
      </c>
      <c r="G481" s="248">
        <v>45</v>
      </c>
      <c r="H481" s="258"/>
      <c r="I481" s="259"/>
      <c r="J481" s="259"/>
      <c r="K481" s="259"/>
      <c r="L481" s="250">
        <f t="shared" si="195"/>
        <v>45</v>
      </c>
    </row>
    <row r="482" spans="1:15" s="20" customFormat="1" ht="33" customHeight="1">
      <c r="A482" s="304" t="s">
        <v>425</v>
      </c>
      <c r="B482" s="243" t="s">
        <v>27</v>
      </c>
      <c r="C482" s="243" t="s">
        <v>57</v>
      </c>
      <c r="D482" s="243" t="s">
        <v>28</v>
      </c>
      <c r="E482" s="243" t="s">
        <v>426</v>
      </c>
      <c r="F482" s="243"/>
      <c r="G482" s="244">
        <f>G483</f>
        <v>53300</v>
      </c>
      <c r="H482" s="244">
        <f>H483</f>
        <v>0</v>
      </c>
      <c r="I482" s="244">
        <f>I483</f>
        <v>0</v>
      </c>
      <c r="J482" s="244">
        <f>J483</f>
        <v>0</v>
      </c>
      <c r="K482" s="244">
        <f t="shared" ref="K482:L482" si="218">K483</f>
        <v>0</v>
      </c>
      <c r="L482" s="244">
        <f t="shared" si="218"/>
        <v>53300</v>
      </c>
    </row>
    <row r="483" spans="1:15" ht="38.25">
      <c r="A483" s="262" t="s">
        <v>173</v>
      </c>
      <c r="B483" s="247" t="s">
        <v>27</v>
      </c>
      <c r="C483" s="247" t="s">
        <v>57</v>
      </c>
      <c r="D483" s="247" t="s">
        <v>28</v>
      </c>
      <c r="E483" s="247" t="s">
        <v>426</v>
      </c>
      <c r="F483" s="247" t="s">
        <v>174</v>
      </c>
      <c r="G483" s="248">
        <v>53300</v>
      </c>
      <c r="H483" s="258"/>
      <c r="I483" s="259"/>
      <c r="J483" s="259"/>
      <c r="K483" s="259"/>
      <c r="L483" s="250">
        <f t="shared" si="195"/>
        <v>53300</v>
      </c>
    </row>
    <row r="484" spans="1:15" s="20" customFormat="1" ht="25.5">
      <c r="A484" s="269" t="s">
        <v>427</v>
      </c>
      <c r="B484" s="243" t="s">
        <v>27</v>
      </c>
      <c r="C484" s="243" t="s">
        <v>57</v>
      </c>
      <c r="D484" s="243" t="s">
        <v>28</v>
      </c>
      <c r="E484" s="243" t="s">
        <v>428</v>
      </c>
      <c r="F484" s="243"/>
      <c r="G484" s="244">
        <f>G485+G486</f>
        <v>0</v>
      </c>
      <c r="H484" s="244">
        <f>H485+H486</f>
        <v>0</v>
      </c>
      <c r="I484" s="244">
        <f>I485+I486</f>
        <v>0</v>
      </c>
      <c r="J484" s="244">
        <f>J485+J486</f>
        <v>1800</v>
      </c>
      <c r="K484" s="244">
        <f t="shared" ref="K484:L484" si="219">K485+K486</f>
        <v>0</v>
      </c>
      <c r="L484" s="244">
        <f t="shared" si="219"/>
        <v>1800</v>
      </c>
    </row>
    <row r="485" spans="1:15" ht="25.5">
      <c r="A485" s="255" t="s">
        <v>43</v>
      </c>
      <c r="B485" s="247" t="s">
        <v>27</v>
      </c>
      <c r="C485" s="247" t="s">
        <v>57</v>
      </c>
      <c r="D485" s="247" t="s">
        <v>28</v>
      </c>
      <c r="E485" s="247" t="s">
        <v>428</v>
      </c>
      <c r="F485" s="247" t="s">
        <v>44</v>
      </c>
      <c r="G485" s="248"/>
      <c r="H485" s="258"/>
      <c r="I485" s="259"/>
      <c r="J485" s="259">
        <v>1354.5</v>
      </c>
      <c r="K485" s="259"/>
      <c r="L485" s="250">
        <f t="shared" ref="L485:L554" si="220">I485+H485+G485+J485+K485</f>
        <v>1354.5</v>
      </c>
    </row>
    <row r="486" spans="1:15">
      <c r="A486" s="246" t="s">
        <v>80</v>
      </c>
      <c r="B486" s="247" t="s">
        <v>27</v>
      </c>
      <c r="C486" s="247" t="s">
        <v>57</v>
      </c>
      <c r="D486" s="247" t="s">
        <v>28</v>
      </c>
      <c r="E486" s="247" t="s">
        <v>428</v>
      </c>
      <c r="F486" s="247" t="s">
        <v>81</v>
      </c>
      <c r="G486" s="248"/>
      <c r="H486" s="258"/>
      <c r="I486" s="259"/>
      <c r="J486" s="259">
        <v>445.5</v>
      </c>
      <c r="K486" s="259"/>
      <c r="L486" s="250">
        <f t="shared" si="220"/>
        <v>445.5</v>
      </c>
    </row>
    <row r="487" spans="1:15" s="31" customFormat="1" ht="25.5">
      <c r="A487" s="275" t="s">
        <v>429</v>
      </c>
      <c r="B487" s="243" t="s">
        <v>27</v>
      </c>
      <c r="C487" s="243" t="s">
        <v>57</v>
      </c>
      <c r="D487" s="243" t="s">
        <v>28</v>
      </c>
      <c r="E487" s="243" t="s">
        <v>430</v>
      </c>
      <c r="F487" s="243"/>
      <c r="G487" s="244">
        <f>G488+G490</f>
        <v>7000</v>
      </c>
      <c r="H487" s="244">
        <f>H488+H490</f>
        <v>-7000</v>
      </c>
      <c r="I487" s="244">
        <f>I488+I490</f>
        <v>5250</v>
      </c>
      <c r="J487" s="244">
        <f>J488+J490</f>
        <v>0</v>
      </c>
      <c r="K487" s="244">
        <f t="shared" ref="K487:L487" si="221">K488+K490</f>
        <v>0</v>
      </c>
      <c r="L487" s="244">
        <f t="shared" si="221"/>
        <v>5250</v>
      </c>
    </row>
    <row r="488" spans="1:15" ht="25.5">
      <c r="A488" s="274" t="s">
        <v>429</v>
      </c>
      <c r="B488" s="247" t="s">
        <v>27</v>
      </c>
      <c r="C488" s="247" t="s">
        <v>57</v>
      </c>
      <c r="D488" s="247" t="s">
        <v>28</v>
      </c>
      <c r="E488" s="247" t="s">
        <v>430</v>
      </c>
      <c r="F488" s="247"/>
      <c r="G488" s="248">
        <f>G489</f>
        <v>1474</v>
      </c>
      <c r="H488" s="248">
        <f>H489</f>
        <v>-1474</v>
      </c>
      <c r="I488" s="248">
        <f>I489</f>
        <v>1110.4000000000001</v>
      </c>
      <c r="J488" s="249"/>
      <c r="K488" s="249"/>
      <c r="L488" s="250">
        <f t="shared" si="220"/>
        <v>1110.4000000000001</v>
      </c>
    </row>
    <row r="489" spans="1:15">
      <c r="A489" s="246" t="s">
        <v>30</v>
      </c>
      <c r="B489" s="247" t="s">
        <v>27</v>
      </c>
      <c r="C489" s="247" t="s">
        <v>57</v>
      </c>
      <c r="D489" s="247" t="s">
        <v>28</v>
      </c>
      <c r="E489" s="247" t="s">
        <v>430</v>
      </c>
      <c r="F489" s="247" t="s">
        <v>192</v>
      </c>
      <c r="G489" s="248">
        <v>1474</v>
      </c>
      <c r="H489" s="258">
        <v>-1474</v>
      </c>
      <c r="I489" s="259">
        <v>1110.4000000000001</v>
      </c>
      <c r="J489" s="259"/>
      <c r="K489" s="259"/>
      <c r="L489" s="250">
        <f t="shared" si="220"/>
        <v>1110.4000000000001</v>
      </c>
    </row>
    <row r="490" spans="1:15" ht="25.5">
      <c r="A490" s="274" t="s">
        <v>429</v>
      </c>
      <c r="B490" s="247" t="s">
        <v>27</v>
      </c>
      <c r="C490" s="247" t="s">
        <v>57</v>
      </c>
      <c r="D490" s="247" t="s">
        <v>28</v>
      </c>
      <c r="E490" s="247" t="s">
        <v>430</v>
      </c>
      <c r="F490" s="247"/>
      <c r="G490" s="248">
        <f>G491</f>
        <v>5526</v>
      </c>
      <c r="H490" s="248">
        <f>H491</f>
        <v>-5526</v>
      </c>
      <c r="I490" s="248">
        <f>I491</f>
        <v>4139.6000000000004</v>
      </c>
      <c r="J490" s="249"/>
      <c r="K490" s="249"/>
      <c r="L490" s="250">
        <f t="shared" si="220"/>
        <v>4139.6000000000004</v>
      </c>
    </row>
    <row r="491" spans="1:15">
      <c r="A491" s="246" t="s">
        <v>80</v>
      </c>
      <c r="B491" s="247" t="s">
        <v>27</v>
      </c>
      <c r="C491" s="247" t="s">
        <v>57</v>
      </c>
      <c r="D491" s="247" t="s">
        <v>28</v>
      </c>
      <c r="E491" s="247" t="s">
        <v>430</v>
      </c>
      <c r="F491" s="247" t="s">
        <v>81</v>
      </c>
      <c r="G491" s="248">
        <v>5526</v>
      </c>
      <c r="H491" s="258">
        <v>-5526</v>
      </c>
      <c r="I491" s="259">
        <v>4139.6000000000004</v>
      </c>
      <c r="J491" s="259"/>
      <c r="K491" s="259"/>
      <c r="L491" s="250">
        <f t="shared" si="220"/>
        <v>4139.6000000000004</v>
      </c>
    </row>
    <row r="492" spans="1:15" ht="25.5">
      <c r="A492" s="275" t="s">
        <v>431</v>
      </c>
      <c r="B492" s="243" t="s">
        <v>27</v>
      </c>
      <c r="C492" s="243" t="s">
        <v>57</v>
      </c>
      <c r="D492" s="243" t="s">
        <v>28</v>
      </c>
      <c r="E492" s="243" t="s">
        <v>432</v>
      </c>
      <c r="F492" s="243"/>
      <c r="G492" s="244">
        <f>G493+G495</f>
        <v>0</v>
      </c>
      <c r="H492" s="244">
        <f>H493+H495</f>
        <v>7000</v>
      </c>
      <c r="I492" s="244">
        <f>I493+I495</f>
        <v>-5250</v>
      </c>
      <c r="J492" s="244">
        <f>J493+J495</f>
        <v>0</v>
      </c>
      <c r="K492" s="244">
        <f t="shared" ref="K492:L492" si="222">K493+K495</f>
        <v>0</v>
      </c>
      <c r="L492" s="244">
        <f t="shared" si="222"/>
        <v>1749.9999999999995</v>
      </c>
    </row>
    <row r="493" spans="1:15" ht="25.5">
      <c r="A493" s="274" t="s">
        <v>429</v>
      </c>
      <c r="B493" s="247" t="s">
        <v>27</v>
      </c>
      <c r="C493" s="247" t="s">
        <v>57</v>
      </c>
      <c r="D493" s="247" t="s">
        <v>28</v>
      </c>
      <c r="E493" s="247" t="s">
        <v>432</v>
      </c>
      <c r="F493" s="247"/>
      <c r="G493" s="248">
        <f>G494</f>
        <v>0</v>
      </c>
      <c r="H493" s="248">
        <f>H494</f>
        <v>1474</v>
      </c>
      <c r="I493" s="248">
        <f>I494</f>
        <v>-1110.4000000000001</v>
      </c>
      <c r="J493" s="249"/>
      <c r="K493" s="249"/>
      <c r="L493" s="250">
        <f t="shared" si="220"/>
        <v>363.59999999999991</v>
      </c>
      <c r="O493" s="8"/>
    </row>
    <row r="494" spans="1:15">
      <c r="A494" s="246" t="s">
        <v>30</v>
      </c>
      <c r="B494" s="247" t="s">
        <v>27</v>
      </c>
      <c r="C494" s="247" t="s">
        <v>57</v>
      </c>
      <c r="D494" s="247" t="s">
        <v>28</v>
      </c>
      <c r="E494" s="247" t="s">
        <v>432</v>
      </c>
      <c r="F494" s="247" t="s">
        <v>192</v>
      </c>
      <c r="G494" s="248"/>
      <c r="H494" s="258">
        <v>1474</v>
      </c>
      <c r="I494" s="259">
        <v>-1110.4000000000001</v>
      </c>
      <c r="J494" s="259"/>
      <c r="K494" s="259"/>
      <c r="L494" s="250">
        <f t="shared" si="220"/>
        <v>363.59999999999991</v>
      </c>
    </row>
    <row r="495" spans="1:15" ht="25.5">
      <c r="A495" s="274" t="s">
        <v>429</v>
      </c>
      <c r="B495" s="247" t="s">
        <v>27</v>
      </c>
      <c r="C495" s="247" t="s">
        <v>57</v>
      </c>
      <c r="D495" s="247" t="s">
        <v>28</v>
      </c>
      <c r="E495" s="247" t="s">
        <v>432</v>
      </c>
      <c r="F495" s="247"/>
      <c r="G495" s="248">
        <f>G496</f>
        <v>0</v>
      </c>
      <c r="H495" s="248">
        <f>H496</f>
        <v>5526</v>
      </c>
      <c r="I495" s="248">
        <f>I496</f>
        <v>-4139.6000000000004</v>
      </c>
      <c r="J495" s="249"/>
      <c r="K495" s="249"/>
      <c r="L495" s="250">
        <f t="shared" si="220"/>
        <v>1386.3999999999996</v>
      </c>
      <c r="M495" s="8"/>
    </row>
    <row r="496" spans="1:15">
      <c r="A496" s="246" t="s">
        <v>80</v>
      </c>
      <c r="B496" s="247" t="s">
        <v>27</v>
      </c>
      <c r="C496" s="247" t="s">
        <v>57</v>
      </c>
      <c r="D496" s="247" t="s">
        <v>28</v>
      </c>
      <c r="E496" s="247" t="s">
        <v>432</v>
      </c>
      <c r="F496" s="247" t="s">
        <v>81</v>
      </c>
      <c r="G496" s="248"/>
      <c r="H496" s="258">
        <v>5526</v>
      </c>
      <c r="I496" s="259">
        <v>-4139.6000000000004</v>
      </c>
      <c r="J496" s="259"/>
      <c r="K496" s="259"/>
      <c r="L496" s="250">
        <f t="shared" si="220"/>
        <v>1386.3999999999996</v>
      </c>
    </row>
    <row r="497" spans="1:14" s="31" customFormat="1" ht="66" customHeight="1">
      <c r="A497" s="275" t="s">
        <v>433</v>
      </c>
      <c r="B497" s="243" t="s">
        <v>27</v>
      </c>
      <c r="C497" s="243" t="s">
        <v>57</v>
      </c>
      <c r="D497" s="243" t="s">
        <v>28</v>
      </c>
      <c r="E497" s="243" t="s">
        <v>434</v>
      </c>
      <c r="F497" s="243"/>
      <c r="G497" s="244">
        <f>G498+G499+G501+G502+G503+G500</f>
        <v>105181</v>
      </c>
      <c r="H497" s="244">
        <f>H498+H499+H501+H502+H503+H500</f>
        <v>0</v>
      </c>
      <c r="I497" s="244">
        <f>I498+I499+I501+I502+I503+I500</f>
        <v>12561.441000000001</v>
      </c>
      <c r="J497" s="244">
        <f>J498+J499+J501+J502+J503+J500</f>
        <v>0</v>
      </c>
      <c r="K497" s="244">
        <f t="shared" ref="K497:L497" si="223">K498+K499+K501+K502+K503+K500</f>
        <v>-83</v>
      </c>
      <c r="L497" s="244">
        <f t="shared" si="223"/>
        <v>117659.44100000001</v>
      </c>
    </row>
    <row r="498" spans="1:14">
      <c r="A498" s="246" t="s">
        <v>30</v>
      </c>
      <c r="B498" s="247" t="s">
        <v>27</v>
      </c>
      <c r="C498" s="247" t="s">
        <v>57</v>
      </c>
      <c r="D498" s="247" t="s">
        <v>28</v>
      </c>
      <c r="E498" s="247" t="s">
        <v>434</v>
      </c>
      <c r="F498" s="247" t="s">
        <v>192</v>
      </c>
      <c r="G498" s="248">
        <v>65844</v>
      </c>
      <c r="H498" s="258"/>
      <c r="I498" s="259">
        <v>12561.441000000001</v>
      </c>
      <c r="J498" s="259"/>
      <c r="K498" s="259">
        <v>-66.099999999999994</v>
      </c>
      <c r="L498" s="250">
        <f t="shared" si="220"/>
        <v>78339.341</v>
      </c>
    </row>
    <row r="499" spans="1:14" ht="25.5">
      <c r="A499" s="255" t="s">
        <v>35</v>
      </c>
      <c r="B499" s="247" t="s">
        <v>27</v>
      </c>
      <c r="C499" s="247" t="s">
        <v>57</v>
      </c>
      <c r="D499" s="247" t="s">
        <v>28</v>
      </c>
      <c r="E499" s="247" t="s">
        <v>434</v>
      </c>
      <c r="F499" s="247" t="s">
        <v>193</v>
      </c>
      <c r="G499" s="248">
        <v>1965.6</v>
      </c>
      <c r="H499" s="258"/>
      <c r="I499" s="259"/>
      <c r="J499" s="259"/>
      <c r="K499" s="259"/>
      <c r="L499" s="250">
        <f t="shared" si="220"/>
        <v>1965.6</v>
      </c>
    </row>
    <row r="500" spans="1:14" ht="25.5">
      <c r="A500" s="255" t="s">
        <v>41</v>
      </c>
      <c r="B500" s="247" t="s">
        <v>27</v>
      </c>
      <c r="C500" s="247" t="s">
        <v>57</v>
      </c>
      <c r="D500" s="247" t="s">
        <v>28</v>
      </c>
      <c r="E500" s="247" t="s">
        <v>434</v>
      </c>
      <c r="F500" s="247" t="s">
        <v>42</v>
      </c>
      <c r="G500" s="248">
        <v>527.5</v>
      </c>
      <c r="H500" s="258"/>
      <c r="I500" s="259"/>
      <c r="J500" s="259"/>
      <c r="K500" s="259"/>
      <c r="L500" s="250">
        <f t="shared" si="220"/>
        <v>527.5</v>
      </c>
    </row>
    <row r="501" spans="1:14" ht="25.5">
      <c r="A501" s="255" t="s">
        <v>43</v>
      </c>
      <c r="B501" s="247" t="s">
        <v>27</v>
      </c>
      <c r="C501" s="247" t="s">
        <v>57</v>
      </c>
      <c r="D501" s="247" t="s">
        <v>28</v>
      </c>
      <c r="E501" s="247" t="s">
        <v>434</v>
      </c>
      <c r="F501" s="247" t="s">
        <v>44</v>
      </c>
      <c r="G501" s="248">
        <v>35478.9</v>
      </c>
      <c r="H501" s="258"/>
      <c r="I501" s="259"/>
      <c r="J501" s="259"/>
      <c r="K501" s="259">
        <v>-16.899999999999999</v>
      </c>
      <c r="L501" s="250">
        <f t="shared" si="220"/>
        <v>35462</v>
      </c>
    </row>
    <row r="502" spans="1:14" ht="25.5">
      <c r="A502" s="262" t="s">
        <v>45</v>
      </c>
      <c r="B502" s="247" t="s">
        <v>27</v>
      </c>
      <c r="C502" s="247" t="s">
        <v>57</v>
      </c>
      <c r="D502" s="247" t="s">
        <v>28</v>
      </c>
      <c r="E502" s="247" t="s">
        <v>434</v>
      </c>
      <c r="F502" s="247" t="s">
        <v>46</v>
      </c>
      <c r="G502" s="248">
        <v>1225</v>
      </c>
      <c r="H502" s="258"/>
      <c r="I502" s="259"/>
      <c r="J502" s="259"/>
      <c r="K502" s="259"/>
      <c r="L502" s="250">
        <f t="shared" si="220"/>
        <v>1225</v>
      </c>
    </row>
    <row r="503" spans="1:14" ht="25.5">
      <c r="A503" s="262" t="s">
        <v>47</v>
      </c>
      <c r="B503" s="247" t="s">
        <v>27</v>
      </c>
      <c r="C503" s="247" t="s">
        <v>57</v>
      </c>
      <c r="D503" s="247" t="s">
        <v>28</v>
      </c>
      <c r="E503" s="247" t="s">
        <v>434</v>
      </c>
      <c r="F503" s="247" t="s">
        <v>48</v>
      </c>
      <c r="G503" s="248">
        <v>140</v>
      </c>
      <c r="H503" s="258"/>
      <c r="I503" s="259"/>
      <c r="J503" s="259"/>
      <c r="K503" s="259"/>
      <c r="L503" s="250">
        <f t="shared" si="220"/>
        <v>140</v>
      </c>
    </row>
    <row r="504" spans="1:14" s="31" customFormat="1" ht="25.5">
      <c r="A504" s="242" t="s">
        <v>435</v>
      </c>
      <c r="B504" s="243" t="s">
        <v>27</v>
      </c>
      <c r="C504" s="243" t="s">
        <v>57</v>
      </c>
      <c r="D504" s="243" t="s">
        <v>28</v>
      </c>
      <c r="E504" s="243" t="s">
        <v>432</v>
      </c>
      <c r="F504" s="243"/>
      <c r="G504" s="254">
        <f>G505+G509</f>
        <v>353893</v>
      </c>
      <c r="H504" s="254">
        <f>H505+H509</f>
        <v>0</v>
      </c>
      <c r="I504" s="254">
        <f>I505+I509</f>
        <v>66087.8465</v>
      </c>
      <c r="J504" s="254">
        <f>J505+J509</f>
        <v>0</v>
      </c>
      <c r="K504" s="254">
        <f t="shared" ref="K504:L504" si="224">K505+K509</f>
        <v>0</v>
      </c>
      <c r="L504" s="254">
        <f t="shared" si="224"/>
        <v>419980.84649999999</v>
      </c>
      <c r="M504" s="108"/>
      <c r="N504" s="109"/>
    </row>
    <row r="505" spans="1:14" ht="25.5">
      <c r="A505" s="265" t="s">
        <v>436</v>
      </c>
      <c r="B505" s="247" t="s">
        <v>27</v>
      </c>
      <c r="C505" s="247" t="s">
        <v>57</v>
      </c>
      <c r="D505" s="247" t="s">
        <v>28</v>
      </c>
      <c r="E505" s="247" t="s">
        <v>432</v>
      </c>
      <c r="F505" s="247"/>
      <c r="G505" s="248">
        <f>G506+G508+G507</f>
        <v>64094.200000000004</v>
      </c>
      <c r="H505" s="248">
        <f>H506+H508+H507</f>
        <v>0</v>
      </c>
      <c r="I505" s="248">
        <f>I506+I508+I507</f>
        <v>12048.246500000001</v>
      </c>
      <c r="J505" s="249"/>
      <c r="K505" s="249"/>
      <c r="L505" s="250">
        <f t="shared" si="220"/>
        <v>76142.446500000005</v>
      </c>
    </row>
    <row r="506" spans="1:14">
      <c r="A506" s="246" t="s">
        <v>30</v>
      </c>
      <c r="B506" s="247" t="s">
        <v>27</v>
      </c>
      <c r="C506" s="247" t="s">
        <v>57</v>
      </c>
      <c r="D506" s="247" t="s">
        <v>28</v>
      </c>
      <c r="E506" s="247" t="s">
        <v>432</v>
      </c>
      <c r="F506" s="247" t="s">
        <v>192</v>
      </c>
      <c r="G506" s="248">
        <v>61286.3</v>
      </c>
      <c r="H506" s="258"/>
      <c r="I506" s="259">
        <f>144.2+11903.9465</f>
        <v>12048.146500000001</v>
      </c>
      <c r="J506" s="259"/>
      <c r="K506" s="259"/>
      <c r="L506" s="250">
        <f t="shared" si="220"/>
        <v>73334.446500000005</v>
      </c>
    </row>
    <row r="507" spans="1:14" ht="25.5">
      <c r="A507" s="255" t="s">
        <v>41</v>
      </c>
      <c r="B507" s="247" t="s">
        <v>27</v>
      </c>
      <c r="C507" s="247" t="s">
        <v>57</v>
      </c>
      <c r="D507" s="247" t="s">
        <v>28</v>
      </c>
      <c r="E507" s="247" t="s">
        <v>432</v>
      </c>
      <c r="F507" s="247" t="s">
        <v>42</v>
      </c>
      <c r="G507" s="248">
        <v>791</v>
      </c>
      <c r="H507" s="258"/>
      <c r="I507" s="259"/>
      <c r="J507" s="259"/>
      <c r="K507" s="259"/>
      <c r="L507" s="250">
        <f t="shared" si="220"/>
        <v>791</v>
      </c>
    </row>
    <row r="508" spans="1:14" ht="25.5">
      <c r="A508" s="255" t="s">
        <v>43</v>
      </c>
      <c r="B508" s="247" t="s">
        <v>27</v>
      </c>
      <c r="C508" s="247" t="s">
        <v>57</v>
      </c>
      <c r="D508" s="247" t="s">
        <v>28</v>
      </c>
      <c r="E508" s="247" t="s">
        <v>432</v>
      </c>
      <c r="F508" s="247" t="s">
        <v>44</v>
      </c>
      <c r="G508" s="248">
        <v>2016.9</v>
      </c>
      <c r="H508" s="258"/>
      <c r="I508" s="259">
        <v>0.1</v>
      </c>
      <c r="J508" s="259"/>
      <c r="K508" s="259"/>
      <c r="L508" s="250">
        <f t="shared" si="220"/>
        <v>2017</v>
      </c>
    </row>
    <row r="509" spans="1:14" ht="25.5">
      <c r="A509" s="265" t="s">
        <v>436</v>
      </c>
      <c r="B509" s="247" t="s">
        <v>27</v>
      </c>
      <c r="C509" s="247" t="s">
        <v>57</v>
      </c>
      <c r="D509" s="247" t="s">
        <v>28</v>
      </c>
      <c r="E509" s="247" t="s">
        <v>432</v>
      </c>
      <c r="F509" s="247"/>
      <c r="G509" s="248">
        <f>G510+G511</f>
        <v>289798.8</v>
      </c>
      <c r="H509" s="248">
        <f>H510+H511</f>
        <v>0</v>
      </c>
      <c r="I509" s="248">
        <f>I510+I511</f>
        <v>54039.6</v>
      </c>
      <c r="J509" s="248"/>
      <c r="K509" s="249"/>
      <c r="L509" s="250">
        <f t="shared" si="220"/>
        <v>343838.39999999997</v>
      </c>
    </row>
    <row r="510" spans="1:14" ht="38.25">
      <c r="A510" s="255" t="s">
        <v>86</v>
      </c>
      <c r="B510" s="247" t="s">
        <v>27</v>
      </c>
      <c r="C510" s="247" t="s">
        <v>57</v>
      </c>
      <c r="D510" s="247" t="s">
        <v>28</v>
      </c>
      <c r="E510" s="247" t="s">
        <v>432</v>
      </c>
      <c r="F510" s="247" t="s">
        <v>87</v>
      </c>
      <c r="G510" s="248">
        <v>289798.8</v>
      </c>
      <c r="H510" s="258">
        <v>-1977.5</v>
      </c>
      <c r="I510" s="259">
        <f>280.2+53759.4</f>
        <v>54039.6</v>
      </c>
      <c r="J510" s="259"/>
      <c r="K510" s="259"/>
      <c r="L510" s="250">
        <f t="shared" si="220"/>
        <v>341860.89999999997</v>
      </c>
    </row>
    <row r="511" spans="1:14">
      <c r="A511" s="246" t="s">
        <v>80</v>
      </c>
      <c r="B511" s="247" t="s">
        <v>27</v>
      </c>
      <c r="C511" s="247" t="s">
        <v>57</v>
      </c>
      <c r="D511" s="247" t="s">
        <v>28</v>
      </c>
      <c r="E511" s="247" t="s">
        <v>432</v>
      </c>
      <c r="F511" s="247" t="s">
        <v>81</v>
      </c>
      <c r="G511" s="248"/>
      <c r="H511" s="258">
        <v>1977.5</v>
      </c>
      <c r="I511" s="259"/>
      <c r="J511" s="259"/>
      <c r="K511" s="259"/>
      <c r="L511" s="250">
        <f t="shared" si="220"/>
        <v>1977.5</v>
      </c>
    </row>
    <row r="512" spans="1:14" s="20" customFormat="1" ht="38.25">
      <c r="A512" s="273" t="s">
        <v>437</v>
      </c>
      <c r="B512" s="243" t="s">
        <v>27</v>
      </c>
      <c r="C512" s="243" t="s">
        <v>57</v>
      </c>
      <c r="D512" s="243" t="s">
        <v>28</v>
      </c>
      <c r="E512" s="243" t="s">
        <v>438</v>
      </c>
      <c r="F512" s="243"/>
      <c r="G512" s="244">
        <f>G513+G514</f>
        <v>0</v>
      </c>
      <c r="H512" s="244">
        <f>H513+H514</f>
        <v>3481.3000400000001</v>
      </c>
      <c r="I512" s="244">
        <f>I513+I514</f>
        <v>6121.8209999999999</v>
      </c>
      <c r="J512" s="244">
        <f>J513+J514</f>
        <v>0</v>
      </c>
      <c r="K512" s="244">
        <f t="shared" ref="K512:L512" si="225">K513+K514</f>
        <v>0</v>
      </c>
      <c r="L512" s="244">
        <f t="shared" si="225"/>
        <v>9603.12104</v>
      </c>
    </row>
    <row r="513" spans="1:12" ht="25.5">
      <c r="A513" s="255" t="s">
        <v>35</v>
      </c>
      <c r="B513" s="247" t="s">
        <v>27</v>
      </c>
      <c r="C513" s="247" t="s">
        <v>57</v>
      </c>
      <c r="D513" s="247" t="s">
        <v>28</v>
      </c>
      <c r="E513" s="247" t="s">
        <v>438</v>
      </c>
      <c r="F513" s="247" t="s">
        <v>193</v>
      </c>
      <c r="G513" s="248"/>
      <c r="H513" s="258">
        <v>1972.2185999999999</v>
      </c>
      <c r="I513" s="259">
        <f>1783.054+9.1</f>
        <v>1792.154</v>
      </c>
      <c r="J513" s="259"/>
      <c r="K513" s="259"/>
      <c r="L513" s="250">
        <f t="shared" si="220"/>
        <v>3764.3725999999997</v>
      </c>
    </row>
    <row r="514" spans="1:12">
      <c r="A514" s="246" t="s">
        <v>80</v>
      </c>
      <c r="B514" s="247" t="s">
        <v>27</v>
      </c>
      <c r="C514" s="247" t="s">
        <v>57</v>
      </c>
      <c r="D514" s="247" t="s">
        <v>28</v>
      </c>
      <c r="E514" s="247" t="s">
        <v>438</v>
      </c>
      <c r="F514" s="247" t="s">
        <v>81</v>
      </c>
      <c r="G514" s="248"/>
      <c r="H514" s="258">
        <v>1509.0814399999999</v>
      </c>
      <c r="I514" s="259">
        <f>3727.402+602.265</f>
        <v>4329.6670000000004</v>
      </c>
      <c r="J514" s="259"/>
      <c r="K514" s="259"/>
      <c r="L514" s="250">
        <f t="shared" si="220"/>
        <v>5838.7484400000003</v>
      </c>
    </row>
    <row r="515" spans="1:12" s="31" customFormat="1" ht="38.25">
      <c r="A515" s="242" t="s">
        <v>439</v>
      </c>
      <c r="B515" s="243" t="s">
        <v>27</v>
      </c>
      <c r="C515" s="243" t="s">
        <v>57</v>
      </c>
      <c r="D515" s="243" t="s">
        <v>28</v>
      </c>
      <c r="E515" s="243" t="s">
        <v>440</v>
      </c>
      <c r="F515" s="243"/>
      <c r="G515" s="244">
        <f>G519+G516+G517+G520+G521+G518</f>
        <v>114014.00000000001</v>
      </c>
      <c r="H515" s="244">
        <f>H519+H516+H517+H520+H521+H518</f>
        <v>0</v>
      </c>
      <c r="I515" s="244">
        <f>I519+I516+I517+I520+I521+I518</f>
        <v>2311.962</v>
      </c>
      <c r="J515" s="244">
        <f>J519+J516+J517+J520+J521+J518</f>
        <v>0</v>
      </c>
      <c r="K515" s="244">
        <f t="shared" ref="K515:L515" si="226">K519+K516+K517+K520+K521+K518</f>
        <v>0</v>
      </c>
      <c r="L515" s="244">
        <f t="shared" si="226"/>
        <v>116325.96200000001</v>
      </c>
    </row>
    <row r="516" spans="1:12">
      <c r="A516" s="246" t="s">
        <v>30</v>
      </c>
      <c r="B516" s="247" t="s">
        <v>27</v>
      </c>
      <c r="C516" s="247" t="s">
        <v>57</v>
      </c>
      <c r="D516" s="247" t="s">
        <v>28</v>
      </c>
      <c r="E516" s="247" t="s">
        <v>440</v>
      </c>
      <c r="F516" s="247" t="s">
        <v>192</v>
      </c>
      <c r="G516" s="248">
        <v>53804.535000000003</v>
      </c>
      <c r="H516" s="258"/>
      <c r="I516" s="259">
        <v>2311.962</v>
      </c>
      <c r="J516" s="259"/>
      <c r="K516" s="259"/>
      <c r="L516" s="250">
        <f t="shared" si="220"/>
        <v>56116.497000000003</v>
      </c>
    </row>
    <row r="517" spans="1:12" ht="25.5">
      <c r="A517" s="255" t="s">
        <v>35</v>
      </c>
      <c r="B517" s="247" t="s">
        <v>27</v>
      </c>
      <c r="C517" s="247" t="s">
        <v>57</v>
      </c>
      <c r="D517" s="247" t="s">
        <v>28</v>
      </c>
      <c r="E517" s="247" t="s">
        <v>440</v>
      </c>
      <c r="F517" s="247" t="s">
        <v>193</v>
      </c>
      <c r="G517" s="248">
        <v>3003.2550000000001</v>
      </c>
      <c r="H517" s="258"/>
      <c r="I517" s="259">
        <f>25.5</f>
        <v>25.5</v>
      </c>
      <c r="J517" s="259"/>
      <c r="K517" s="259"/>
      <c r="L517" s="250">
        <f t="shared" si="220"/>
        <v>3028.7550000000001</v>
      </c>
    </row>
    <row r="518" spans="1:12" ht="25.5">
      <c r="A518" s="255" t="s">
        <v>41</v>
      </c>
      <c r="B518" s="247" t="s">
        <v>27</v>
      </c>
      <c r="C518" s="247" t="s">
        <v>57</v>
      </c>
      <c r="D518" s="247" t="s">
        <v>28</v>
      </c>
      <c r="E518" s="247" t="s">
        <v>440</v>
      </c>
      <c r="F518" s="247" t="s">
        <v>42</v>
      </c>
      <c r="G518" s="248">
        <v>829.20500000000004</v>
      </c>
      <c r="H518" s="258"/>
      <c r="I518" s="259"/>
      <c r="J518" s="259"/>
      <c r="K518" s="259"/>
      <c r="L518" s="250">
        <f t="shared" si="220"/>
        <v>829.20500000000004</v>
      </c>
    </row>
    <row r="519" spans="1:12" ht="25.5">
      <c r="A519" s="255" t="s">
        <v>43</v>
      </c>
      <c r="B519" s="247" t="s">
        <v>27</v>
      </c>
      <c r="C519" s="247" t="s">
        <v>57</v>
      </c>
      <c r="D519" s="247" t="s">
        <v>28</v>
      </c>
      <c r="E519" s="247" t="s">
        <v>440</v>
      </c>
      <c r="F519" s="247" t="s">
        <v>44</v>
      </c>
      <c r="G519" s="248">
        <v>55142.080999999998</v>
      </c>
      <c r="H519" s="258"/>
      <c r="I519" s="259">
        <v>-30.5</v>
      </c>
      <c r="J519" s="259"/>
      <c r="K519" s="259"/>
      <c r="L519" s="250">
        <f t="shared" si="220"/>
        <v>55111.580999999998</v>
      </c>
    </row>
    <row r="520" spans="1:12" ht="25.5">
      <c r="A520" s="262" t="s">
        <v>45</v>
      </c>
      <c r="B520" s="247" t="s">
        <v>27</v>
      </c>
      <c r="C520" s="247" t="s">
        <v>57</v>
      </c>
      <c r="D520" s="247" t="s">
        <v>28</v>
      </c>
      <c r="E520" s="247" t="s">
        <v>440</v>
      </c>
      <c r="F520" s="247" t="s">
        <v>46</v>
      </c>
      <c r="G520" s="248">
        <v>1212.7380000000001</v>
      </c>
      <c r="H520" s="258"/>
      <c r="I520" s="259"/>
      <c r="J520" s="259"/>
      <c r="K520" s="259"/>
      <c r="L520" s="250">
        <f t="shared" si="220"/>
        <v>1212.7380000000001</v>
      </c>
    </row>
    <row r="521" spans="1:12" ht="25.5">
      <c r="A521" s="262" t="s">
        <v>47</v>
      </c>
      <c r="B521" s="247" t="s">
        <v>27</v>
      </c>
      <c r="C521" s="247" t="s">
        <v>57</v>
      </c>
      <c r="D521" s="247" t="s">
        <v>28</v>
      </c>
      <c r="E521" s="247" t="s">
        <v>440</v>
      </c>
      <c r="F521" s="247" t="s">
        <v>48</v>
      </c>
      <c r="G521" s="248">
        <v>22.186</v>
      </c>
      <c r="H521" s="258"/>
      <c r="I521" s="259">
        <v>5</v>
      </c>
      <c r="J521" s="259"/>
      <c r="K521" s="259"/>
      <c r="L521" s="250">
        <f t="shared" si="220"/>
        <v>27.186</v>
      </c>
    </row>
    <row r="522" spans="1:12" ht="25.5">
      <c r="A522" s="264" t="s">
        <v>1006</v>
      </c>
      <c r="B522" s="243" t="s">
        <v>27</v>
      </c>
      <c r="C522" s="243" t="s">
        <v>57</v>
      </c>
      <c r="D522" s="243" t="s">
        <v>28</v>
      </c>
      <c r="E522" s="243" t="s">
        <v>1005</v>
      </c>
      <c r="F522" s="243"/>
      <c r="G522" s="244">
        <f>G523+G524</f>
        <v>0</v>
      </c>
      <c r="H522" s="244">
        <f t="shared" ref="H522:L522" si="227">H523+H524</f>
        <v>0</v>
      </c>
      <c r="I522" s="244">
        <f t="shared" si="227"/>
        <v>0</v>
      </c>
      <c r="J522" s="244">
        <f t="shared" si="227"/>
        <v>0</v>
      </c>
      <c r="K522" s="244">
        <f t="shared" si="227"/>
        <v>2200</v>
      </c>
      <c r="L522" s="244">
        <f t="shared" si="227"/>
        <v>2200</v>
      </c>
    </row>
    <row r="523" spans="1:12" ht="25.5">
      <c r="A523" s="255" t="s">
        <v>43</v>
      </c>
      <c r="B523" s="247" t="s">
        <v>27</v>
      </c>
      <c r="C523" s="247" t="s">
        <v>57</v>
      </c>
      <c r="D523" s="247" t="s">
        <v>28</v>
      </c>
      <c r="E523" s="247" t="s">
        <v>1005</v>
      </c>
      <c r="F523" s="247" t="s">
        <v>44</v>
      </c>
      <c r="G523" s="248"/>
      <c r="H523" s="258"/>
      <c r="I523" s="259"/>
      <c r="J523" s="259"/>
      <c r="K523" s="259">
        <f>365.878-24.777</f>
        <v>341.101</v>
      </c>
      <c r="L523" s="249">
        <f>K523+J523+I523+H523+G523</f>
        <v>341.101</v>
      </c>
    </row>
    <row r="524" spans="1:12">
      <c r="A524" s="246" t="s">
        <v>80</v>
      </c>
      <c r="B524" s="247" t="s">
        <v>27</v>
      </c>
      <c r="C524" s="247" t="s">
        <v>57</v>
      </c>
      <c r="D524" s="247" t="s">
        <v>28</v>
      </c>
      <c r="E524" s="247" t="s">
        <v>1005</v>
      </c>
      <c r="F524" s="247" t="s">
        <v>81</v>
      </c>
      <c r="G524" s="248"/>
      <c r="H524" s="258"/>
      <c r="I524" s="259"/>
      <c r="J524" s="259"/>
      <c r="K524" s="259">
        <f>1834.122+24.777</f>
        <v>1858.8990000000001</v>
      </c>
      <c r="L524" s="249">
        <f>K524+J524+I524+H524+G524</f>
        <v>1858.8990000000001</v>
      </c>
    </row>
    <row r="525" spans="1:12" s="20" customFormat="1" ht="25.5">
      <c r="A525" s="264" t="s">
        <v>1004</v>
      </c>
      <c r="B525" s="243" t="s">
        <v>27</v>
      </c>
      <c r="C525" s="243" t="s">
        <v>57</v>
      </c>
      <c r="D525" s="243" t="s">
        <v>28</v>
      </c>
      <c r="E525" s="243" t="s">
        <v>1003</v>
      </c>
      <c r="F525" s="243"/>
      <c r="G525" s="244">
        <f>G526+G527</f>
        <v>0</v>
      </c>
      <c r="H525" s="244">
        <f t="shared" ref="H525:L525" si="228">H526+H527</f>
        <v>0</v>
      </c>
      <c r="I525" s="244">
        <f t="shared" si="228"/>
        <v>0</v>
      </c>
      <c r="J525" s="244">
        <f t="shared" si="228"/>
        <v>0</v>
      </c>
      <c r="K525" s="244">
        <f t="shared" si="228"/>
        <v>1236</v>
      </c>
      <c r="L525" s="244">
        <f t="shared" si="228"/>
        <v>1236</v>
      </c>
    </row>
    <row r="526" spans="1:12" ht="25.5">
      <c r="A526" s="255" t="s">
        <v>43</v>
      </c>
      <c r="B526" s="247" t="s">
        <v>27</v>
      </c>
      <c r="C526" s="247" t="s">
        <v>57</v>
      </c>
      <c r="D526" s="247" t="s">
        <v>28</v>
      </c>
      <c r="E526" s="247" t="s">
        <v>1003</v>
      </c>
      <c r="F526" s="247" t="s">
        <v>44</v>
      </c>
      <c r="G526" s="248"/>
      <c r="H526" s="258"/>
      <c r="I526" s="259"/>
      <c r="J526" s="259"/>
      <c r="K526" s="259">
        <v>407.5</v>
      </c>
      <c r="L526" s="249">
        <f>G526+H526+I526+J526+K526</f>
        <v>407.5</v>
      </c>
    </row>
    <row r="527" spans="1:12">
      <c r="A527" s="246" t="s">
        <v>80</v>
      </c>
      <c r="B527" s="247" t="s">
        <v>27</v>
      </c>
      <c r="C527" s="247" t="s">
        <v>57</v>
      </c>
      <c r="D527" s="247" t="s">
        <v>28</v>
      </c>
      <c r="E527" s="247" t="s">
        <v>1003</v>
      </c>
      <c r="F527" s="247" t="s">
        <v>81</v>
      </c>
      <c r="G527" s="248"/>
      <c r="H527" s="258"/>
      <c r="I527" s="259"/>
      <c r="J527" s="259"/>
      <c r="K527" s="259">
        <v>828.5</v>
      </c>
      <c r="L527" s="249">
        <f>G527+H527+I527+J527+K527</f>
        <v>828.5</v>
      </c>
    </row>
    <row r="528" spans="1:12" s="20" customFormat="1" ht="63.75">
      <c r="A528" s="264" t="s">
        <v>441</v>
      </c>
      <c r="B528" s="243" t="s">
        <v>27</v>
      </c>
      <c r="C528" s="243" t="s">
        <v>57</v>
      </c>
      <c r="D528" s="243" t="s">
        <v>28</v>
      </c>
      <c r="E528" s="243" t="s">
        <v>442</v>
      </c>
      <c r="F528" s="243"/>
      <c r="G528" s="244">
        <f>G529+G530</f>
        <v>0</v>
      </c>
      <c r="H528" s="244">
        <f>H529+H530</f>
        <v>0</v>
      </c>
      <c r="I528" s="244">
        <f>I529+I530</f>
        <v>0</v>
      </c>
      <c r="J528" s="244">
        <f>J529+J530</f>
        <v>8160</v>
      </c>
      <c r="K528" s="244">
        <f t="shared" ref="K528:L528" si="229">K529+K530</f>
        <v>0</v>
      </c>
      <c r="L528" s="244">
        <f t="shared" si="229"/>
        <v>8160</v>
      </c>
    </row>
    <row r="529" spans="1:12">
      <c r="A529" s="246" t="s">
        <v>30</v>
      </c>
      <c r="B529" s="247" t="s">
        <v>27</v>
      </c>
      <c r="C529" s="247" t="s">
        <v>57</v>
      </c>
      <c r="D529" s="247" t="s">
        <v>28</v>
      </c>
      <c r="E529" s="247" t="s">
        <v>442</v>
      </c>
      <c r="F529" s="247" t="s">
        <v>192</v>
      </c>
      <c r="G529" s="248"/>
      <c r="H529" s="258"/>
      <c r="I529" s="259"/>
      <c r="J529" s="259">
        <f>2383.4+3382</f>
        <v>5765.4</v>
      </c>
      <c r="K529" s="259"/>
      <c r="L529" s="250">
        <f t="shared" si="220"/>
        <v>5765.4</v>
      </c>
    </row>
    <row r="530" spans="1:12" ht="38.25">
      <c r="A530" s="255" t="s">
        <v>86</v>
      </c>
      <c r="B530" s="247" t="s">
        <v>27</v>
      </c>
      <c r="C530" s="247" t="s">
        <v>57</v>
      </c>
      <c r="D530" s="247" t="s">
        <v>28</v>
      </c>
      <c r="E530" s="247" t="s">
        <v>442</v>
      </c>
      <c r="F530" s="247" t="s">
        <v>87</v>
      </c>
      <c r="G530" s="248"/>
      <c r="H530" s="258"/>
      <c r="I530" s="259"/>
      <c r="J530" s="259">
        <f>2164.6+230</f>
        <v>2394.6</v>
      </c>
      <c r="K530" s="259"/>
      <c r="L530" s="250">
        <f t="shared" si="220"/>
        <v>2394.6</v>
      </c>
    </row>
    <row r="531" spans="1:12" s="20" customFormat="1" ht="25.5">
      <c r="A531" s="269" t="s">
        <v>443</v>
      </c>
      <c r="B531" s="243" t="s">
        <v>27</v>
      </c>
      <c r="C531" s="243" t="s">
        <v>57</v>
      </c>
      <c r="D531" s="243" t="s">
        <v>28</v>
      </c>
      <c r="E531" s="243" t="s">
        <v>444</v>
      </c>
      <c r="F531" s="243"/>
      <c r="G531" s="244">
        <f>G532</f>
        <v>0</v>
      </c>
      <c r="H531" s="244">
        <f>H532</f>
        <v>0</v>
      </c>
      <c r="I531" s="244">
        <f>I532</f>
        <v>3383</v>
      </c>
      <c r="J531" s="244">
        <f>J532</f>
        <v>-2500</v>
      </c>
      <c r="K531" s="244">
        <f t="shared" ref="K531:L531" si="230">K532</f>
        <v>0</v>
      </c>
      <c r="L531" s="244">
        <f t="shared" si="230"/>
        <v>883</v>
      </c>
    </row>
    <row r="532" spans="1:12" ht="38.25">
      <c r="A532" s="262" t="s">
        <v>173</v>
      </c>
      <c r="B532" s="247" t="s">
        <v>27</v>
      </c>
      <c r="C532" s="247" t="s">
        <v>57</v>
      </c>
      <c r="D532" s="247" t="s">
        <v>28</v>
      </c>
      <c r="E532" s="247" t="s">
        <v>444</v>
      </c>
      <c r="F532" s="247" t="s">
        <v>174</v>
      </c>
      <c r="G532" s="248"/>
      <c r="H532" s="258"/>
      <c r="I532" s="259">
        <v>3383</v>
      </c>
      <c r="J532" s="259">
        <v>-2500</v>
      </c>
      <c r="K532" s="259"/>
      <c r="L532" s="250">
        <f t="shared" si="220"/>
        <v>883</v>
      </c>
    </row>
    <row r="533" spans="1:12" s="20" customFormat="1">
      <c r="A533" s="269" t="s">
        <v>445</v>
      </c>
      <c r="B533" s="243" t="s">
        <v>27</v>
      </c>
      <c r="C533" s="243" t="s">
        <v>57</v>
      </c>
      <c r="D533" s="243" t="s">
        <v>28</v>
      </c>
      <c r="E533" s="243" t="s">
        <v>446</v>
      </c>
      <c r="F533" s="243"/>
      <c r="G533" s="244">
        <f>G534</f>
        <v>0</v>
      </c>
      <c r="H533" s="244">
        <f>H534</f>
        <v>0</v>
      </c>
      <c r="I533" s="244">
        <f>I534</f>
        <v>3168</v>
      </c>
      <c r="J533" s="244">
        <f>J534</f>
        <v>0</v>
      </c>
      <c r="K533" s="244">
        <f t="shared" ref="K533:L533" si="231">K534</f>
        <v>0</v>
      </c>
      <c r="L533" s="244">
        <f t="shared" si="231"/>
        <v>3168</v>
      </c>
    </row>
    <row r="534" spans="1:12" ht="38.25">
      <c r="A534" s="262" t="s">
        <v>173</v>
      </c>
      <c r="B534" s="247" t="s">
        <v>27</v>
      </c>
      <c r="C534" s="247" t="s">
        <v>57</v>
      </c>
      <c r="D534" s="247" t="s">
        <v>28</v>
      </c>
      <c r="E534" s="247" t="s">
        <v>446</v>
      </c>
      <c r="F534" s="247" t="s">
        <v>174</v>
      </c>
      <c r="G534" s="248"/>
      <c r="H534" s="258"/>
      <c r="I534" s="259">
        <v>3168</v>
      </c>
      <c r="J534" s="259"/>
      <c r="K534" s="259"/>
      <c r="L534" s="250">
        <f t="shared" si="220"/>
        <v>3168</v>
      </c>
    </row>
    <row r="535" spans="1:12">
      <c r="A535" s="242" t="s">
        <v>447</v>
      </c>
      <c r="B535" s="243"/>
      <c r="C535" s="243" t="s">
        <v>57</v>
      </c>
      <c r="D535" s="243" t="s">
        <v>57</v>
      </c>
      <c r="E535" s="243"/>
      <c r="F535" s="243"/>
      <c r="G535" s="244">
        <f>G536+G547+G617+G659+G667+G664+G661</f>
        <v>18227.3</v>
      </c>
      <c r="H535" s="244">
        <f>H536+H547+H617+H659+H667+H664+H661</f>
        <v>0</v>
      </c>
      <c r="I535" s="244">
        <f>I536+I547+I617+I659+I667+I664+I661</f>
        <v>8739.4</v>
      </c>
      <c r="J535" s="244">
        <f>J536+J547+J617+J659+J667+J664+J661</f>
        <v>1631.7080000000001</v>
      </c>
      <c r="K535" s="244">
        <f t="shared" ref="K535:L535" si="232">K536+K547+K617+K659+K667+K664+K661</f>
        <v>0</v>
      </c>
      <c r="L535" s="244">
        <f t="shared" si="232"/>
        <v>28598.408000000003</v>
      </c>
    </row>
    <row r="536" spans="1:12" s="20" customFormat="1">
      <c r="A536" s="275" t="s">
        <v>448</v>
      </c>
      <c r="B536" s="243" t="s">
        <v>27</v>
      </c>
      <c r="C536" s="243" t="s">
        <v>57</v>
      </c>
      <c r="D536" s="243" t="s">
        <v>57</v>
      </c>
      <c r="E536" s="243" t="s">
        <v>449</v>
      </c>
      <c r="F536" s="243"/>
      <c r="G536" s="244">
        <f>G537+G540+G542+G544</f>
        <v>15249.3</v>
      </c>
      <c r="H536" s="244">
        <f>H537+H540+H542+H544</f>
        <v>0</v>
      </c>
      <c r="I536" s="244">
        <f>I537+I540+I542+I544</f>
        <v>800</v>
      </c>
      <c r="J536" s="244">
        <f>J537+J540+J542+J544</f>
        <v>1631.7080000000001</v>
      </c>
      <c r="K536" s="244">
        <f t="shared" ref="K536:L536" si="233">K537+K540+K542+K544</f>
        <v>0</v>
      </c>
      <c r="L536" s="244">
        <f t="shared" si="233"/>
        <v>17681.008000000002</v>
      </c>
    </row>
    <row r="537" spans="1:12" s="110" customFormat="1" ht="25.5">
      <c r="A537" s="268" t="s">
        <v>450</v>
      </c>
      <c r="B537" s="243" t="s">
        <v>27</v>
      </c>
      <c r="C537" s="243" t="s">
        <v>57</v>
      </c>
      <c r="D537" s="243" t="s">
        <v>57</v>
      </c>
      <c r="E537" s="243" t="s">
        <v>451</v>
      </c>
      <c r="F537" s="243"/>
      <c r="G537" s="244">
        <f>G539+G538</f>
        <v>4400</v>
      </c>
      <c r="H537" s="244">
        <f>H539+H538</f>
        <v>0</v>
      </c>
      <c r="I537" s="244">
        <f>I539+I538</f>
        <v>0</v>
      </c>
      <c r="J537" s="244">
        <f>J539+J538</f>
        <v>1715</v>
      </c>
      <c r="K537" s="244">
        <f t="shared" ref="K537:L537" si="234">K539+K538</f>
        <v>0</v>
      </c>
      <c r="L537" s="244">
        <f t="shared" si="234"/>
        <v>6115</v>
      </c>
    </row>
    <row r="538" spans="1:12" s="111" customFormat="1" ht="25.5">
      <c r="A538" s="255" t="s">
        <v>43</v>
      </c>
      <c r="B538" s="247" t="s">
        <v>27</v>
      </c>
      <c r="C538" s="247" t="s">
        <v>57</v>
      </c>
      <c r="D538" s="247" t="s">
        <v>57</v>
      </c>
      <c r="E538" s="247" t="s">
        <v>451</v>
      </c>
      <c r="F538" s="247" t="s">
        <v>44</v>
      </c>
      <c r="G538" s="248"/>
      <c r="H538" s="248"/>
      <c r="I538" s="249"/>
      <c r="J538" s="249">
        <v>30</v>
      </c>
      <c r="K538" s="249"/>
      <c r="L538" s="250">
        <f t="shared" si="220"/>
        <v>30</v>
      </c>
    </row>
    <row r="539" spans="1:12" s="111" customFormat="1">
      <c r="A539" s="246" t="s">
        <v>452</v>
      </c>
      <c r="B539" s="247" t="s">
        <v>27</v>
      </c>
      <c r="C539" s="247" t="s">
        <v>57</v>
      </c>
      <c r="D539" s="247" t="s">
        <v>57</v>
      </c>
      <c r="E539" s="247" t="s">
        <v>451</v>
      </c>
      <c r="F539" s="247" t="s">
        <v>453</v>
      </c>
      <c r="G539" s="248">
        <v>4400</v>
      </c>
      <c r="H539" s="305"/>
      <c r="I539" s="306"/>
      <c r="J539" s="259">
        <v>1685</v>
      </c>
      <c r="K539" s="259"/>
      <c r="L539" s="250">
        <f t="shared" si="220"/>
        <v>6085</v>
      </c>
    </row>
    <row r="540" spans="1:12" s="20" customFormat="1" ht="25.5">
      <c r="A540" s="268" t="s">
        <v>454</v>
      </c>
      <c r="B540" s="243" t="s">
        <v>27</v>
      </c>
      <c r="C540" s="243" t="s">
        <v>57</v>
      </c>
      <c r="D540" s="243" t="s">
        <v>57</v>
      </c>
      <c r="E540" s="243" t="s">
        <v>455</v>
      </c>
      <c r="F540" s="243"/>
      <c r="G540" s="244">
        <f>G541</f>
        <v>1500</v>
      </c>
      <c r="H540" s="244">
        <f>H541</f>
        <v>0</v>
      </c>
      <c r="I540" s="244">
        <f>I541</f>
        <v>0</v>
      </c>
      <c r="J540" s="244">
        <f>J541</f>
        <v>0</v>
      </c>
      <c r="K540" s="244">
        <f t="shared" ref="K540:L540" si="235">K541</f>
        <v>800</v>
      </c>
      <c r="L540" s="244">
        <f t="shared" si="235"/>
        <v>2300</v>
      </c>
    </row>
    <row r="541" spans="1:12">
      <c r="A541" s="246" t="s">
        <v>80</v>
      </c>
      <c r="B541" s="247" t="s">
        <v>27</v>
      </c>
      <c r="C541" s="247" t="s">
        <v>57</v>
      </c>
      <c r="D541" s="247" t="s">
        <v>57</v>
      </c>
      <c r="E541" s="247" t="s">
        <v>455</v>
      </c>
      <c r="F541" s="247" t="s">
        <v>81</v>
      </c>
      <c r="G541" s="248">
        <v>1500</v>
      </c>
      <c r="H541" s="258"/>
      <c r="I541" s="259"/>
      <c r="J541" s="259"/>
      <c r="K541" s="259">
        <v>800</v>
      </c>
      <c r="L541" s="250">
        <f t="shared" si="220"/>
        <v>2300</v>
      </c>
    </row>
    <row r="542" spans="1:12" s="20" customFormat="1" ht="38.25">
      <c r="A542" s="268" t="s">
        <v>456</v>
      </c>
      <c r="B542" s="243" t="s">
        <v>27</v>
      </c>
      <c r="C542" s="243" t="s">
        <v>57</v>
      </c>
      <c r="D542" s="243" t="s">
        <v>57</v>
      </c>
      <c r="E542" s="243" t="s">
        <v>457</v>
      </c>
      <c r="F542" s="243"/>
      <c r="G542" s="244">
        <f>G543</f>
        <v>4000</v>
      </c>
      <c r="H542" s="244">
        <f>H543</f>
        <v>0</v>
      </c>
      <c r="I542" s="244">
        <f>I543</f>
        <v>0</v>
      </c>
      <c r="J542" s="244">
        <f>J543</f>
        <v>-83.29200000000003</v>
      </c>
      <c r="K542" s="244">
        <f t="shared" ref="K542:L542" si="236">K543</f>
        <v>0</v>
      </c>
      <c r="L542" s="244">
        <f t="shared" si="236"/>
        <v>3916.7080000000001</v>
      </c>
    </row>
    <row r="543" spans="1:12">
      <c r="A543" s="246" t="s">
        <v>80</v>
      </c>
      <c r="B543" s="247" t="s">
        <v>27</v>
      </c>
      <c r="C543" s="247" t="s">
        <v>57</v>
      </c>
      <c r="D543" s="247" t="s">
        <v>57</v>
      </c>
      <c r="E543" s="247" t="s">
        <v>457</v>
      </c>
      <c r="F543" s="247" t="s">
        <v>81</v>
      </c>
      <c r="G543" s="248">
        <v>4000</v>
      </c>
      <c r="H543" s="258"/>
      <c r="I543" s="259"/>
      <c r="J543" s="259">
        <f>652-735.292</f>
        <v>-83.29200000000003</v>
      </c>
      <c r="K543" s="259"/>
      <c r="L543" s="250">
        <f t="shared" si="220"/>
        <v>3916.7080000000001</v>
      </c>
    </row>
    <row r="544" spans="1:12" s="84" customFormat="1" ht="25.5">
      <c r="A544" s="242" t="s">
        <v>458</v>
      </c>
      <c r="B544" s="243" t="s">
        <v>27</v>
      </c>
      <c r="C544" s="243" t="s">
        <v>57</v>
      </c>
      <c r="D544" s="243" t="s">
        <v>57</v>
      </c>
      <c r="E544" s="243" t="s">
        <v>459</v>
      </c>
      <c r="F544" s="243"/>
      <c r="G544" s="244">
        <f>G545+G546</f>
        <v>5349.3</v>
      </c>
      <c r="H544" s="244">
        <f>H545+H546</f>
        <v>0</v>
      </c>
      <c r="I544" s="244">
        <f>I545+I546</f>
        <v>800</v>
      </c>
      <c r="J544" s="244">
        <f>J545+J546</f>
        <v>0</v>
      </c>
      <c r="K544" s="244">
        <f t="shared" ref="K544:L544" si="237">K545+K546</f>
        <v>-800</v>
      </c>
      <c r="L544" s="244">
        <f t="shared" si="237"/>
        <v>5349.2999999999993</v>
      </c>
    </row>
    <row r="545" spans="1:12" ht="51">
      <c r="A545" s="274" t="s">
        <v>349</v>
      </c>
      <c r="B545" s="247" t="s">
        <v>27</v>
      </c>
      <c r="C545" s="247" t="s">
        <v>57</v>
      </c>
      <c r="D545" s="247" t="s">
        <v>57</v>
      </c>
      <c r="E545" s="247" t="s">
        <v>459</v>
      </c>
      <c r="F545" s="247" t="s">
        <v>87</v>
      </c>
      <c r="G545" s="248">
        <v>5021.7</v>
      </c>
      <c r="H545" s="258"/>
      <c r="I545" s="259"/>
      <c r="J545" s="259"/>
      <c r="K545" s="259"/>
      <c r="L545" s="250">
        <f t="shared" si="220"/>
        <v>5021.7</v>
      </c>
    </row>
    <row r="546" spans="1:12">
      <c r="A546" s="246" t="s">
        <v>80</v>
      </c>
      <c r="B546" s="247" t="s">
        <v>27</v>
      </c>
      <c r="C546" s="247" t="s">
        <v>57</v>
      </c>
      <c r="D546" s="247" t="s">
        <v>57</v>
      </c>
      <c r="E546" s="247" t="s">
        <v>459</v>
      </c>
      <c r="F546" s="247" t="s">
        <v>81</v>
      </c>
      <c r="G546" s="248">
        <v>327.60000000000002</v>
      </c>
      <c r="H546" s="258"/>
      <c r="I546" s="259">
        <v>800</v>
      </c>
      <c r="J546" s="259"/>
      <c r="K546" s="259">
        <v>-800</v>
      </c>
      <c r="L546" s="250">
        <f t="shared" si="220"/>
        <v>327.59999999999991</v>
      </c>
    </row>
    <row r="547" spans="1:12" s="20" customFormat="1" ht="25.5">
      <c r="A547" s="269" t="s">
        <v>460</v>
      </c>
      <c r="B547" s="243" t="s">
        <v>27</v>
      </c>
      <c r="C547" s="243" t="s">
        <v>57</v>
      </c>
      <c r="D547" s="243" t="s">
        <v>57</v>
      </c>
      <c r="E547" s="243" t="s">
        <v>461</v>
      </c>
      <c r="F547" s="243"/>
      <c r="G547" s="244">
        <f>G548</f>
        <v>1597</v>
      </c>
      <c r="H547" s="244">
        <f>H548</f>
        <v>0</v>
      </c>
      <c r="I547" s="244">
        <f>I548</f>
        <v>0</v>
      </c>
      <c r="J547" s="244">
        <f>J548</f>
        <v>0</v>
      </c>
      <c r="K547" s="244">
        <f t="shared" ref="K547:L547" si="238">K548</f>
        <v>0</v>
      </c>
      <c r="L547" s="244">
        <f t="shared" si="238"/>
        <v>1597</v>
      </c>
    </row>
    <row r="548" spans="1:12" s="20" customFormat="1">
      <c r="A548" s="269" t="s">
        <v>462</v>
      </c>
      <c r="B548" s="243" t="s">
        <v>27</v>
      </c>
      <c r="C548" s="243" t="s">
        <v>57</v>
      </c>
      <c r="D548" s="243" t="s">
        <v>57</v>
      </c>
      <c r="E548" s="243" t="s">
        <v>463</v>
      </c>
      <c r="F548" s="243"/>
      <c r="G548" s="244">
        <f>G549+G551+G553+G555+G557+G559+G561+G563+G565+G567+G569+G571+G573+G575+G577+G579+G581+G583+G585+G587+G589+G591+G593+G595+G597+G599+G601+G603+G605+G607+G609+G611+G613+G615</f>
        <v>1597</v>
      </c>
      <c r="H548" s="244">
        <f>H549+H551+H553+H555+H557+H559+H561+H563+H565+H567+H569+H571+H573+H575+H577+H579+H581+H583+H585+H587+H589+H591+H593+H595+H597+H599+H601+H603+H605+H607+H609+H611+H613+H615</f>
        <v>0</v>
      </c>
      <c r="I548" s="244">
        <f>I549+I551+I553+I555+I557+I559+I561+I563+I565+I567+I569+I571+I573+I575+I577+I579+I581+I583+I585+I587+I589+I591+I593+I595+I597+I599+I601+I603+I605+I607+I609+I611+I613+I615</f>
        <v>0</v>
      </c>
      <c r="J548" s="244">
        <f>J549+J551+J553+J555+J557+J559+J561+J563+J565+J567+J569+J571+J573+J575+J577+J579+J581+J583+J585+J587+J589+J591+J593+J595+J597+J599+J601+J603+J605+J607+J609+J611+J613+J615</f>
        <v>0</v>
      </c>
      <c r="K548" s="244">
        <f t="shared" ref="K548:L548" si="239">K549+K551+K553+K555+K557+K559+K561+K563+K565+K567+K569+K571+K573+K575+K577+K579+K581+K583+K585+K587+K589+K591+K593+K595+K597+K599+K601+K603+K605+K607+K609+K611+K613+K615</f>
        <v>0</v>
      </c>
      <c r="L548" s="244">
        <f t="shared" si="239"/>
        <v>1597</v>
      </c>
    </row>
    <row r="549" spans="1:12" s="20" customFormat="1" ht="24.75" customHeight="1">
      <c r="A549" s="269" t="s">
        <v>464</v>
      </c>
      <c r="B549" s="243" t="s">
        <v>27</v>
      </c>
      <c r="C549" s="243" t="s">
        <v>57</v>
      </c>
      <c r="D549" s="243" t="s">
        <v>57</v>
      </c>
      <c r="E549" s="243" t="s">
        <v>465</v>
      </c>
      <c r="F549" s="243"/>
      <c r="G549" s="244">
        <f>G550</f>
        <v>5</v>
      </c>
      <c r="H549" s="244">
        <f>H550</f>
        <v>0</v>
      </c>
      <c r="I549" s="244">
        <f>I550</f>
        <v>0</v>
      </c>
      <c r="J549" s="244">
        <f>J550</f>
        <v>0</v>
      </c>
      <c r="K549" s="244">
        <f t="shared" ref="K549:L549" si="240">K550</f>
        <v>0</v>
      </c>
      <c r="L549" s="244">
        <f t="shared" si="240"/>
        <v>5</v>
      </c>
    </row>
    <row r="550" spans="1:12" ht="25.5">
      <c r="A550" s="255" t="s">
        <v>43</v>
      </c>
      <c r="B550" s="247" t="s">
        <v>27</v>
      </c>
      <c r="C550" s="247" t="s">
        <v>57</v>
      </c>
      <c r="D550" s="247" t="s">
        <v>57</v>
      </c>
      <c r="E550" s="247" t="s">
        <v>465</v>
      </c>
      <c r="F550" s="247" t="s">
        <v>44</v>
      </c>
      <c r="G550" s="248">
        <v>5</v>
      </c>
      <c r="H550" s="258"/>
      <c r="I550" s="259"/>
      <c r="J550" s="259"/>
      <c r="K550" s="259"/>
      <c r="L550" s="250">
        <f t="shared" si="220"/>
        <v>5</v>
      </c>
    </row>
    <row r="551" spans="1:12" s="20" customFormat="1" ht="40.5" customHeight="1">
      <c r="A551" s="269" t="s">
        <v>466</v>
      </c>
      <c r="B551" s="243" t="s">
        <v>27</v>
      </c>
      <c r="C551" s="243" t="s">
        <v>57</v>
      </c>
      <c r="D551" s="243" t="s">
        <v>57</v>
      </c>
      <c r="E551" s="243" t="s">
        <v>467</v>
      </c>
      <c r="F551" s="243"/>
      <c r="G551" s="244">
        <f>G552</f>
        <v>8</v>
      </c>
      <c r="H551" s="244">
        <f>H552</f>
        <v>0</v>
      </c>
      <c r="I551" s="244">
        <f>I552</f>
        <v>0</v>
      </c>
      <c r="J551" s="244">
        <f>J552</f>
        <v>0</v>
      </c>
      <c r="K551" s="244">
        <f t="shared" ref="K551:L551" si="241">K552</f>
        <v>0</v>
      </c>
      <c r="L551" s="244">
        <f t="shared" si="241"/>
        <v>8</v>
      </c>
    </row>
    <row r="552" spans="1:12" ht="25.5">
      <c r="A552" s="255" t="s">
        <v>43</v>
      </c>
      <c r="B552" s="247" t="s">
        <v>27</v>
      </c>
      <c r="C552" s="247" t="s">
        <v>57</v>
      </c>
      <c r="D552" s="247" t="s">
        <v>57</v>
      </c>
      <c r="E552" s="247" t="s">
        <v>467</v>
      </c>
      <c r="F552" s="247" t="s">
        <v>44</v>
      </c>
      <c r="G552" s="248">
        <v>8</v>
      </c>
      <c r="H552" s="258"/>
      <c r="I552" s="259"/>
      <c r="J552" s="259"/>
      <c r="K552" s="259"/>
      <c r="L552" s="250">
        <f t="shared" si="220"/>
        <v>8</v>
      </c>
    </row>
    <row r="553" spans="1:12" s="20" customFormat="1" ht="38.25" customHeight="1">
      <c r="A553" s="269" t="s">
        <v>468</v>
      </c>
      <c r="B553" s="243" t="s">
        <v>27</v>
      </c>
      <c r="C553" s="243" t="s">
        <v>57</v>
      </c>
      <c r="D553" s="243" t="s">
        <v>57</v>
      </c>
      <c r="E553" s="243" t="s">
        <v>469</v>
      </c>
      <c r="F553" s="243"/>
      <c r="G553" s="244">
        <f>G554</f>
        <v>60</v>
      </c>
      <c r="H553" s="244">
        <f>H554</f>
        <v>0</v>
      </c>
      <c r="I553" s="244">
        <f>I554</f>
        <v>0</v>
      </c>
      <c r="J553" s="244">
        <f>J554</f>
        <v>0</v>
      </c>
      <c r="K553" s="244">
        <f t="shared" ref="K553:L553" si="242">K554</f>
        <v>0</v>
      </c>
      <c r="L553" s="244">
        <f t="shared" si="242"/>
        <v>60</v>
      </c>
    </row>
    <row r="554" spans="1:12" ht="25.5">
      <c r="A554" s="255" t="s">
        <v>43</v>
      </c>
      <c r="B554" s="247" t="s">
        <v>27</v>
      </c>
      <c r="C554" s="247" t="s">
        <v>57</v>
      </c>
      <c r="D554" s="247" t="s">
        <v>57</v>
      </c>
      <c r="E554" s="247" t="s">
        <v>469</v>
      </c>
      <c r="F554" s="247" t="s">
        <v>44</v>
      </c>
      <c r="G554" s="248">
        <v>60</v>
      </c>
      <c r="H554" s="258"/>
      <c r="I554" s="259"/>
      <c r="J554" s="259"/>
      <c r="K554" s="259"/>
      <c r="L554" s="250">
        <f t="shared" si="220"/>
        <v>60</v>
      </c>
    </row>
    <row r="555" spans="1:12" s="20" customFormat="1" ht="25.5" customHeight="1">
      <c r="A555" s="269" t="s">
        <v>470</v>
      </c>
      <c r="B555" s="243" t="s">
        <v>27</v>
      </c>
      <c r="C555" s="243" t="s">
        <v>57</v>
      </c>
      <c r="D555" s="243" t="s">
        <v>57</v>
      </c>
      <c r="E555" s="243" t="s">
        <v>471</v>
      </c>
      <c r="F555" s="243"/>
      <c r="G555" s="244">
        <f>G556</f>
        <v>100</v>
      </c>
      <c r="H555" s="244">
        <f>H556</f>
        <v>0</v>
      </c>
      <c r="I555" s="244">
        <f>I556</f>
        <v>0</v>
      </c>
      <c r="J555" s="244">
        <f>J556</f>
        <v>0</v>
      </c>
      <c r="K555" s="244">
        <f t="shared" ref="K555:L555" si="243">K556</f>
        <v>0</v>
      </c>
      <c r="L555" s="244">
        <f t="shared" si="243"/>
        <v>100</v>
      </c>
    </row>
    <row r="556" spans="1:12" ht="25.5">
      <c r="A556" s="255" t="s">
        <v>43</v>
      </c>
      <c r="B556" s="247" t="s">
        <v>27</v>
      </c>
      <c r="C556" s="247" t="s">
        <v>57</v>
      </c>
      <c r="D556" s="247" t="s">
        <v>57</v>
      </c>
      <c r="E556" s="247" t="s">
        <v>471</v>
      </c>
      <c r="F556" s="247" t="s">
        <v>44</v>
      </c>
      <c r="G556" s="248">
        <v>100</v>
      </c>
      <c r="H556" s="258"/>
      <c r="I556" s="259"/>
      <c r="J556" s="259"/>
      <c r="K556" s="259"/>
      <c r="L556" s="250">
        <f t="shared" ref="L556:L616" si="244">I556+H556+G556+J556+K556</f>
        <v>100</v>
      </c>
    </row>
    <row r="557" spans="1:12" s="20" customFormat="1" ht="27" customHeight="1">
      <c r="A557" s="269" t="s">
        <v>472</v>
      </c>
      <c r="B557" s="243" t="s">
        <v>27</v>
      </c>
      <c r="C557" s="243" t="s">
        <v>57</v>
      </c>
      <c r="D557" s="243" t="s">
        <v>57</v>
      </c>
      <c r="E557" s="243" t="s">
        <v>473</v>
      </c>
      <c r="F557" s="243"/>
      <c r="G557" s="244">
        <f>G558</f>
        <v>40</v>
      </c>
      <c r="H557" s="244">
        <f>H558</f>
        <v>0</v>
      </c>
      <c r="I557" s="244">
        <f>I558</f>
        <v>0</v>
      </c>
      <c r="J557" s="244">
        <f>J558</f>
        <v>0</v>
      </c>
      <c r="K557" s="244">
        <f t="shared" ref="K557:L557" si="245">K558</f>
        <v>0</v>
      </c>
      <c r="L557" s="244">
        <f t="shared" si="245"/>
        <v>40</v>
      </c>
    </row>
    <row r="558" spans="1:12" ht="25.5">
      <c r="A558" s="255" t="s">
        <v>43</v>
      </c>
      <c r="B558" s="247" t="s">
        <v>27</v>
      </c>
      <c r="C558" s="247" t="s">
        <v>57</v>
      </c>
      <c r="D558" s="247" t="s">
        <v>57</v>
      </c>
      <c r="E558" s="247" t="s">
        <v>473</v>
      </c>
      <c r="F558" s="247" t="s">
        <v>44</v>
      </c>
      <c r="G558" s="248">
        <v>40</v>
      </c>
      <c r="H558" s="258"/>
      <c r="I558" s="259"/>
      <c r="J558" s="259"/>
      <c r="K558" s="259"/>
      <c r="L558" s="250">
        <f t="shared" si="244"/>
        <v>40</v>
      </c>
    </row>
    <row r="559" spans="1:12" s="20" customFormat="1" ht="42" customHeight="1">
      <c r="A559" s="269" t="s">
        <v>474</v>
      </c>
      <c r="B559" s="243" t="s">
        <v>27</v>
      </c>
      <c r="C559" s="243" t="s">
        <v>57</v>
      </c>
      <c r="D559" s="243" t="s">
        <v>57</v>
      </c>
      <c r="E559" s="243" t="s">
        <v>475</v>
      </c>
      <c r="F559" s="243"/>
      <c r="G559" s="244">
        <f>G560</f>
        <v>50</v>
      </c>
      <c r="H559" s="244">
        <f>H560</f>
        <v>0</v>
      </c>
      <c r="I559" s="244">
        <f>I560</f>
        <v>0</v>
      </c>
      <c r="J559" s="244">
        <f>J560</f>
        <v>0</v>
      </c>
      <c r="K559" s="244">
        <f t="shared" ref="K559:L559" si="246">K560</f>
        <v>0</v>
      </c>
      <c r="L559" s="244">
        <f t="shared" si="246"/>
        <v>50</v>
      </c>
    </row>
    <row r="560" spans="1:12" ht="25.5">
      <c r="A560" s="255" t="s">
        <v>43</v>
      </c>
      <c r="B560" s="247" t="s">
        <v>27</v>
      </c>
      <c r="C560" s="247" t="s">
        <v>57</v>
      </c>
      <c r="D560" s="247" t="s">
        <v>57</v>
      </c>
      <c r="E560" s="247" t="s">
        <v>475</v>
      </c>
      <c r="F560" s="247" t="s">
        <v>44</v>
      </c>
      <c r="G560" s="248">
        <v>50</v>
      </c>
      <c r="H560" s="258"/>
      <c r="I560" s="259"/>
      <c r="J560" s="259"/>
      <c r="K560" s="259"/>
      <c r="L560" s="250">
        <f t="shared" si="244"/>
        <v>50</v>
      </c>
    </row>
    <row r="561" spans="1:12" s="20" customFormat="1" ht="37.5" customHeight="1">
      <c r="A561" s="269" t="s">
        <v>476</v>
      </c>
      <c r="B561" s="243" t="s">
        <v>27</v>
      </c>
      <c r="C561" s="243" t="s">
        <v>57</v>
      </c>
      <c r="D561" s="243" t="s">
        <v>57</v>
      </c>
      <c r="E561" s="243" t="s">
        <v>477</v>
      </c>
      <c r="F561" s="243"/>
      <c r="G561" s="244">
        <f>G562</f>
        <v>100</v>
      </c>
      <c r="H561" s="244">
        <f>H562</f>
        <v>0</v>
      </c>
      <c r="I561" s="244">
        <f>I562</f>
        <v>0</v>
      </c>
      <c r="J561" s="244">
        <f>J562</f>
        <v>0</v>
      </c>
      <c r="K561" s="244">
        <f t="shared" ref="K561:L561" si="247">K562</f>
        <v>0</v>
      </c>
      <c r="L561" s="244">
        <f t="shared" si="247"/>
        <v>100</v>
      </c>
    </row>
    <row r="562" spans="1:12" ht="25.5">
      <c r="A562" s="255" t="s">
        <v>43</v>
      </c>
      <c r="B562" s="247" t="s">
        <v>27</v>
      </c>
      <c r="C562" s="247" t="s">
        <v>57</v>
      </c>
      <c r="D562" s="247" t="s">
        <v>57</v>
      </c>
      <c r="E562" s="247" t="s">
        <v>477</v>
      </c>
      <c r="F562" s="247" t="s">
        <v>44</v>
      </c>
      <c r="G562" s="248">
        <v>100</v>
      </c>
      <c r="H562" s="258"/>
      <c r="I562" s="259"/>
      <c r="J562" s="259"/>
      <c r="K562" s="259"/>
      <c r="L562" s="250">
        <f t="shared" si="244"/>
        <v>100</v>
      </c>
    </row>
    <row r="563" spans="1:12" s="20" customFormat="1" ht="51">
      <c r="A563" s="269" t="s">
        <v>478</v>
      </c>
      <c r="B563" s="243" t="s">
        <v>27</v>
      </c>
      <c r="C563" s="243" t="s">
        <v>57</v>
      </c>
      <c r="D563" s="243" t="s">
        <v>57</v>
      </c>
      <c r="E563" s="243" t="s">
        <v>479</v>
      </c>
      <c r="F563" s="243"/>
      <c r="G563" s="244">
        <f>G564</f>
        <v>64</v>
      </c>
      <c r="H563" s="244">
        <f>H564</f>
        <v>0</v>
      </c>
      <c r="I563" s="244">
        <f>I564</f>
        <v>0</v>
      </c>
      <c r="J563" s="244">
        <f>J564</f>
        <v>0</v>
      </c>
      <c r="K563" s="244">
        <f t="shared" ref="K563:L563" si="248">K564</f>
        <v>0</v>
      </c>
      <c r="L563" s="244">
        <f t="shared" si="248"/>
        <v>64</v>
      </c>
    </row>
    <row r="564" spans="1:12" ht="25.5">
      <c r="A564" s="255" t="s">
        <v>43</v>
      </c>
      <c r="B564" s="247" t="s">
        <v>27</v>
      </c>
      <c r="C564" s="247" t="s">
        <v>57</v>
      </c>
      <c r="D564" s="247" t="s">
        <v>57</v>
      </c>
      <c r="E564" s="247" t="s">
        <v>479</v>
      </c>
      <c r="F564" s="247" t="s">
        <v>44</v>
      </c>
      <c r="G564" s="248">
        <v>64</v>
      </c>
      <c r="H564" s="258"/>
      <c r="I564" s="259"/>
      <c r="J564" s="259"/>
      <c r="K564" s="259"/>
      <c r="L564" s="250">
        <f t="shared" si="244"/>
        <v>64</v>
      </c>
    </row>
    <row r="565" spans="1:12" s="20" customFormat="1" ht="63.75">
      <c r="A565" s="268" t="s">
        <v>480</v>
      </c>
      <c r="B565" s="243" t="s">
        <v>27</v>
      </c>
      <c r="C565" s="243" t="s">
        <v>57</v>
      </c>
      <c r="D565" s="243" t="s">
        <v>57</v>
      </c>
      <c r="E565" s="243" t="s">
        <v>481</v>
      </c>
      <c r="F565" s="243"/>
      <c r="G565" s="244">
        <f>G566</f>
        <v>170</v>
      </c>
      <c r="H565" s="244">
        <f>H566</f>
        <v>0</v>
      </c>
      <c r="I565" s="244">
        <f>I566</f>
        <v>0</v>
      </c>
      <c r="J565" s="244">
        <f>J566</f>
        <v>0</v>
      </c>
      <c r="K565" s="244">
        <f t="shared" ref="K565:L565" si="249">K566</f>
        <v>0</v>
      </c>
      <c r="L565" s="244">
        <f t="shared" si="249"/>
        <v>170</v>
      </c>
    </row>
    <row r="566" spans="1:12" ht="25.5" customHeight="1">
      <c r="A566" s="255" t="s">
        <v>43</v>
      </c>
      <c r="B566" s="247" t="s">
        <v>27</v>
      </c>
      <c r="C566" s="247" t="s">
        <v>57</v>
      </c>
      <c r="D566" s="247" t="s">
        <v>57</v>
      </c>
      <c r="E566" s="247" t="s">
        <v>481</v>
      </c>
      <c r="F566" s="247" t="s">
        <v>44</v>
      </c>
      <c r="G566" s="248">
        <v>170</v>
      </c>
      <c r="H566" s="258"/>
      <c r="I566" s="259"/>
      <c r="J566" s="259"/>
      <c r="K566" s="259"/>
      <c r="L566" s="250">
        <f t="shared" si="244"/>
        <v>170</v>
      </c>
    </row>
    <row r="567" spans="1:12" s="20" customFormat="1" ht="40.5" customHeight="1">
      <c r="A567" s="268" t="s">
        <v>482</v>
      </c>
      <c r="B567" s="243" t="s">
        <v>27</v>
      </c>
      <c r="C567" s="243" t="s">
        <v>57</v>
      </c>
      <c r="D567" s="243" t="s">
        <v>57</v>
      </c>
      <c r="E567" s="243" t="s">
        <v>483</v>
      </c>
      <c r="F567" s="243"/>
      <c r="G567" s="244">
        <f>G568</f>
        <v>100</v>
      </c>
      <c r="H567" s="244">
        <f>H568</f>
        <v>0</v>
      </c>
      <c r="I567" s="244">
        <f>I568</f>
        <v>0</v>
      </c>
      <c r="J567" s="244">
        <f>J568</f>
        <v>0</v>
      </c>
      <c r="K567" s="244">
        <f t="shared" ref="K567:L567" si="250">K568</f>
        <v>0</v>
      </c>
      <c r="L567" s="244">
        <f t="shared" si="250"/>
        <v>100</v>
      </c>
    </row>
    <row r="568" spans="1:12" ht="25.5">
      <c r="A568" s="255" t="s">
        <v>43</v>
      </c>
      <c r="B568" s="247" t="s">
        <v>27</v>
      </c>
      <c r="C568" s="247" t="s">
        <v>57</v>
      </c>
      <c r="D568" s="247" t="s">
        <v>57</v>
      </c>
      <c r="E568" s="247" t="s">
        <v>483</v>
      </c>
      <c r="F568" s="247" t="s">
        <v>44</v>
      </c>
      <c r="G568" s="248">
        <v>100</v>
      </c>
      <c r="H568" s="258"/>
      <c r="I568" s="259"/>
      <c r="J568" s="259"/>
      <c r="K568" s="259"/>
      <c r="L568" s="250">
        <f t="shared" si="244"/>
        <v>100</v>
      </c>
    </row>
    <row r="569" spans="1:12" s="20" customFormat="1" ht="37.5" customHeight="1">
      <c r="A569" s="268" t="s">
        <v>484</v>
      </c>
      <c r="B569" s="243" t="s">
        <v>27</v>
      </c>
      <c r="C569" s="243" t="s">
        <v>57</v>
      </c>
      <c r="D569" s="243" t="s">
        <v>57</v>
      </c>
      <c r="E569" s="243" t="s">
        <v>485</v>
      </c>
      <c r="F569" s="243"/>
      <c r="G569" s="244">
        <f>G570</f>
        <v>30</v>
      </c>
      <c r="H569" s="244">
        <f>H570</f>
        <v>0</v>
      </c>
      <c r="I569" s="244">
        <f>I570</f>
        <v>0</v>
      </c>
      <c r="J569" s="244">
        <f>J570</f>
        <v>0</v>
      </c>
      <c r="K569" s="244">
        <f t="shared" ref="K569:L569" si="251">K570</f>
        <v>0</v>
      </c>
      <c r="L569" s="244">
        <f t="shared" si="251"/>
        <v>30</v>
      </c>
    </row>
    <row r="570" spans="1:12" ht="25.5">
      <c r="A570" s="255" t="s">
        <v>43</v>
      </c>
      <c r="B570" s="247" t="s">
        <v>27</v>
      </c>
      <c r="C570" s="247" t="s">
        <v>57</v>
      </c>
      <c r="D570" s="247" t="s">
        <v>57</v>
      </c>
      <c r="E570" s="247" t="s">
        <v>485</v>
      </c>
      <c r="F570" s="247" t="s">
        <v>44</v>
      </c>
      <c r="G570" s="248">
        <v>30</v>
      </c>
      <c r="H570" s="258"/>
      <c r="I570" s="259"/>
      <c r="J570" s="259"/>
      <c r="K570" s="259"/>
      <c r="L570" s="250">
        <f t="shared" si="244"/>
        <v>30</v>
      </c>
    </row>
    <row r="571" spans="1:12" s="20" customFormat="1" ht="27" customHeight="1">
      <c r="A571" s="268" t="s">
        <v>486</v>
      </c>
      <c r="B571" s="243" t="s">
        <v>27</v>
      </c>
      <c r="C571" s="243" t="s">
        <v>57</v>
      </c>
      <c r="D571" s="243" t="s">
        <v>57</v>
      </c>
      <c r="E571" s="243" t="s">
        <v>487</v>
      </c>
      <c r="F571" s="243"/>
      <c r="G571" s="244">
        <f>G572</f>
        <v>15</v>
      </c>
      <c r="H571" s="244">
        <f>H572</f>
        <v>0</v>
      </c>
      <c r="I571" s="244">
        <f>I572</f>
        <v>0</v>
      </c>
      <c r="J571" s="244">
        <f>J572</f>
        <v>0</v>
      </c>
      <c r="K571" s="244">
        <f t="shared" ref="K571:L571" si="252">K572</f>
        <v>0</v>
      </c>
      <c r="L571" s="244">
        <f t="shared" si="252"/>
        <v>15</v>
      </c>
    </row>
    <row r="572" spans="1:12" ht="25.5">
      <c r="A572" s="255" t="s">
        <v>43</v>
      </c>
      <c r="B572" s="247" t="s">
        <v>27</v>
      </c>
      <c r="C572" s="247" t="s">
        <v>57</v>
      </c>
      <c r="D572" s="247" t="s">
        <v>57</v>
      </c>
      <c r="E572" s="247" t="s">
        <v>487</v>
      </c>
      <c r="F572" s="247" t="s">
        <v>44</v>
      </c>
      <c r="G572" s="248">
        <v>15</v>
      </c>
      <c r="H572" s="258"/>
      <c r="I572" s="259"/>
      <c r="J572" s="259"/>
      <c r="K572" s="259"/>
      <c r="L572" s="250">
        <f t="shared" si="244"/>
        <v>15</v>
      </c>
    </row>
    <row r="573" spans="1:12" s="20" customFormat="1" ht="30" customHeight="1">
      <c r="A573" s="268" t="s">
        <v>488</v>
      </c>
      <c r="B573" s="243" t="s">
        <v>27</v>
      </c>
      <c r="C573" s="243" t="s">
        <v>57</v>
      </c>
      <c r="D573" s="243" t="s">
        <v>57</v>
      </c>
      <c r="E573" s="243" t="s">
        <v>489</v>
      </c>
      <c r="F573" s="243"/>
      <c r="G573" s="244">
        <f>G574</f>
        <v>10</v>
      </c>
      <c r="H573" s="244">
        <f>H574</f>
        <v>0</v>
      </c>
      <c r="I573" s="244">
        <f>I574</f>
        <v>0</v>
      </c>
      <c r="J573" s="244">
        <f>J574</f>
        <v>0</v>
      </c>
      <c r="K573" s="244">
        <f t="shared" ref="K573:L573" si="253">K574</f>
        <v>0</v>
      </c>
      <c r="L573" s="244">
        <f t="shared" si="253"/>
        <v>10</v>
      </c>
    </row>
    <row r="574" spans="1:12" ht="25.5">
      <c r="A574" s="255" t="s">
        <v>43</v>
      </c>
      <c r="B574" s="247" t="s">
        <v>27</v>
      </c>
      <c r="C574" s="247" t="s">
        <v>57</v>
      </c>
      <c r="D574" s="247" t="s">
        <v>57</v>
      </c>
      <c r="E574" s="247" t="s">
        <v>489</v>
      </c>
      <c r="F574" s="247" t="s">
        <v>44</v>
      </c>
      <c r="G574" s="248">
        <v>10</v>
      </c>
      <c r="H574" s="258"/>
      <c r="I574" s="259"/>
      <c r="J574" s="259"/>
      <c r="K574" s="259"/>
      <c r="L574" s="250">
        <f t="shared" si="244"/>
        <v>10</v>
      </c>
    </row>
    <row r="575" spans="1:12" s="20" customFormat="1" ht="27" customHeight="1">
      <c r="A575" s="268" t="s">
        <v>490</v>
      </c>
      <c r="B575" s="243" t="s">
        <v>27</v>
      </c>
      <c r="C575" s="243" t="s">
        <v>57</v>
      </c>
      <c r="D575" s="243" t="s">
        <v>57</v>
      </c>
      <c r="E575" s="243" t="s">
        <v>491</v>
      </c>
      <c r="F575" s="243"/>
      <c r="G575" s="244">
        <f>G576</f>
        <v>10</v>
      </c>
      <c r="H575" s="244">
        <f>H576</f>
        <v>0</v>
      </c>
      <c r="I575" s="244">
        <f>I576</f>
        <v>0</v>
      </c>
      <c r="J575" s="244">
        <f>J576</f>
        <v>0</v>
      </c>
      <c r="K575" s="244">
        <f t="shared" ref="K575:L575" si="254">K576</f>
        <v>0</v>
      </c>
      <c r="L575" s="244">
        <f t="shared" si="254"/>
        <v>10</v>
      </c>
    </row>
    <row r="576" spans="1:12" ht="25.5">
      <c r="A576" s="255" t="s">
        <v>43</v>
      </c>
      <c r="B576" s="247" t="s">
        <v>27</v>
      </c>
      <c r="C576" s="247" t="s">
        <v>57</v>
      </c>
      <c r="D576" s="247" t="s">
        <v>57</v>
      </c>
      <c r="E576" s="247" t="s">
        <v>491</v>
      </c>
      <c r="F576" s="247" t="s">
        <v>44</v>
      </c>
      <c r="G576" s="248">
        <v>10</v>
      </c>
      <c r="H576" s="258"/>
      <c r="I576" s="259"/>
      <c r="J576" s="259"/>
      <c r="K576" s="259"/>
      <c r="L576" s="250">
        <f t="shared" si="244"/>
        <v>10</v>
      </c>
    </row>
    <row r="577" spans="1:12" s="20" customFormat="1" ht="27" customHeight="1">
      <c r="A577" s="268" t="s">
        <v>492</v>
      </c>
      <c r="B577" s="243" t="s">
        <v>27</v>
      </c>
      <c r="C577" s="243" t="s">
        <v>57</v>
      </c>
      <c r="D577" s="243" t="s">
        <v>57</v>
      </c>
      <c r="E577" s="243" t="s">
        <v>493</v>
      </c>
      <c r="F577" s="243"/>
      <c r="G577" s="244">
        <f>G578</f>
        <v>90</v>
      </c>
      <c r="H577" s="244">
        <f>H578</f>
        <v>0</v>
      </c>
      <c r="I577" s="244">
        <f>I578</f>
        <v>0</v>
      </c>
      <c r="J577" s="244">
        <f>J578</f>
        <v>0</v>
      </c>
      <c r="K577" s="244">
        <f t="shared" ref="K577:L577" si="255">K578</f>
        <v>0</v>
      </c>
      <c r="L577" s="244">
        <f t="shared" si="255"/>
        <v>90</v>
      </c>
    </row>
    <row r="578" spans="1:12" ht="25.5">
      <c r="A578" s="255" t="s">
        <v>43</v>
      </c>
      <c r="B578" s="247" t="s">
        <v>27</v>
      </c>
      <c r="C578" s="247" t="s">
        <v>57</v>
      </c>
      <c r="D578" s="247" t="s">
        <v>57</v>
      </c>
      <c r="E578" s="247" t="s">
        <v>493</v>
      </c>
      <c r="F578" s="247" t="s">
        <v>44</v>
      </c>
      <c r="G578" s="248">
        <v>90</v>
      </c>
      <c r="H578" s="258"/>
      <c r="I578" s="259"/>
      <c r="J578" s="259"/>
      <c r="K578" s="259"/>
      <c r="L578" s="250">
        <f t="shared" si="244"/>
        <v>90</v>
      </c>
    </row>
    <row r="579" spans="1:12" s="20" customFormat="1" ht="23.25" customHeight="1">
      <c r="A579" s="268" t="s">
        <v>494</v>
      </c>
      <c r="B579" s="243" t="s">
        <v>27</v>
      </c>
      <c r="C579" s="243" t="s">
        <v>57</v>
      </c>
      <c r="D579" s="243" t="s">
        <v>57</v>
      </c>
      <c r="E579" s="243" t="s">
        <v>495</v>
      </c>
      <c r="F579" s="243"/>
      <c r="G579" s="244">
        <f>G580</f>
        <v>20</v>
      </c>
      <c r="H579" s="244">
        <f>H580</f>
        <v>0</v>
      </c>
      <c r="I579" s="244">
        <f>I580</f>
        <v>0</v>
      </c>
      <c r="J579" s="244">
        <f>J580</f>
        <v>0</v>
      </c>
      <c r="K579" s="244">
        <f t="shared" ref="K579:L579" si="256">K580</f>
        <v>0</v>
      </c>
      <c r="L579" s="244">
        <f t="shared" si="256"/>
        <v>20</v>
      </c>
    </row>
    <row r="580" spans="1:12" ht="25.5">
      <c r="A580" s="255" t="s">
        <v>43</v>
      </c>
      <c r="B580" s="247" t="s">
        <v>27</v>
      </c>
      <c r="C580" s="247" t="s">
        <v>57</v>
      </c>
      <c r="D580" s="247" t="s">
        <v>57</v>
      </c>
      <c r="E580" s="247" t="s">
        <v>495</v>
      </c>
      <c r="F580" s="247" t="s">
        <v>44</v>
      </c>
      <c r="G580" s="248">
        <v>20</v>
      </c>
      <c r="H580" s="258"/>
      <c r="I580" s="259"/>
      <c r="J580" s="259"/>
      <c r="K580" s="259"/>
      <c r="L580" s="250">
        <f t="shared" si="244"/>
        <v>20</v>
      </c>
    </row>
    <row r="581" spans="1:12" s="20" customFormat="1" ht="37.5" customHeight="1">
      <c r="A581" s="268" t="s">
        <v>496</v>
      </c>
      <c r="B581" s="243" t="s">
        <v>27</v>
      </c>
      <c r="C581" s="243" t="s">
        <v>57</v>
      </c>
      <c r="D581" s="243" t="s">
        <v>57</v>
      </c>
      <c r="E581" s="243" t="s">
        <v>497</v>
      </c>
      <c r="F581" s="243"/>
      <c r="G581" s="244">
        <f>G582</f>
        <v>15</v>
      </c>
      <c r="H581" s="244">
        <f>H582</f>
        <v>0</v>
      </c>
      <c r="I581" s="244">
        <f>I582</f>
        <v>0</v>
      </c>
      <c r="J581" s="244">
        <f>J582</f>
        <v>0</v>
      </c>
      <c r="K581" s="244">
        <f t="shared" ref="K581:L581" si="257">K582</f>
        <v>0</v>
      </c>
      <c r="L581" s="244">
        <f t="shared" si="257"/>
        <v>15</v>
      </c>
    </row>
    <row r="582" spans="1:12" ht="25.5">
      <c r="A582" s="255" t="s">
        <v>43</v>
      </c>
      <c r="B582" s="247" t="s">
        <v>27</v>
      </c>
      <c r="C582" s="247" t="s">
        <v>57</v>
      </c>
      <c r="D582" s="247" t="s">
        <v>57</v>
      </c>
      <c r="E582" s="247" t="s">
        <v>497</v>
      </c>
      <c r="F582" s="247" t="s">
        <v>44</v>
      </c>
      <c r="G582" s="248">
        <v>15</v>
      </c>
      <c r="H582" s="258"/>
      <c r="I582" s="259"/>
      <c r="J582" s="259"/>
      <c r="K582" s="259"/>
      <c r="L582" s="250">
        <f t="shared" si="244"/>
        <v>15</v>
      </c>
    </row>
    <row r="583" spans="1:12" s="20" customFormat="1" ht="30" customHeight="1">
      <c r="A583" s="268" t="s">
        <v>498</v>
      </c>
      <c r="B583" s="243" t="s">
        <v>27</v>
      </c>
      <c r="C583" s="243" t="s">
        <v>57</v>
      </c>
      <c r="D583" s="243" t="s">
        <v>57</v>
      </c>
      <c r="E583" s="243" t="s">
        <v>499</v>
      </c>
      <c r="F583" s="243"/>
      <c r="G583" s="244">
        <f>G584</f>
        <v>30</v>
      </c>
      <c r="H583" s="244">
        <f>H584</f>
        <v>0</v>
      </c>
      <c r="I583" s="244">
        <f>I584</f>
        <v>0</v>
      </c>
      <c r="J583" s="244">
        <f>J584</f>
        <v>0</v>
      </c>
      <c r="K583" s="244">
        <f t="shared" ref="K583:L583" si="258">K584</f>
        <v>0</v>
      </c>
      <c r="L583" s="244">
        <f t="shared" si="258"/>
        <v>30</v>
      </c>
    </row>
    <row r="584" spans="1:12" ht="25.5">
      <c r="A584" s="255" t="s">
        <v>43</v>
      </c>
      <c r="B584" s="247" t="s">
        <v>27</v>
      </c>
      <c r="C584" s="247" t="s">
        <v>57</v>
      </c>
      <c r="D584" s="247" t="s">
        <v>57</v>
      </c>
      <c r="E584" s="247" t="s">
        <v>499</v>
      </c>
      <c r="F584" s="247" t="s">
        <v>44</v>
      </c>
      <c r="G584" s="248">
        <v>30</v>
      </c>
      <c r="H584" s="258"/>
      <c r="I584" s="259"/>
      <c r="J584" s="259"/>
      <c r="K584" s="259"/>
      <c r="L584" s="250">
        <f t="shared" si="244"/>
        <v>30</v>
      </c>
    </row>
    <row r="585" spans="1:12" s="20" customFormat="1" ht="44.25" customHeight="1">
      <c r="A585" s="268" t="s">
        <v>500</v>
      </c>
      <c r="B585" s="243" t="s">
        <v>27</v>
      </c>
      <c r="C585" s="243" t="s">
        <v>57</v>
      </c>
      <c r="D585" s="243" t="s">
        <v>57</v>
      </c>
      <c r="E585" s="243" t="s">
        <v>501</v>
      </c>
      <c r="F585" s="243"/>
      <c r="G585" s="244">
        <f>G586</f>
        <v>15</v>
      </c>
      <c r="H585" s="244">
        <f>H586</f>
        <v>0</v>
      </c>
      <c r="I585" s="244">
        <f>I586</f>
        <v>0</v>
      </c>
      <c r="J585" s="244">
        <f>J586</f>
        <v>0</v>
      </c>
      <c r="K585" s="244">
        <f t="shared" ref="K585:L585" si="259">K586</f>
        <v>0</v>
      </c>
      <c r="L585" s="244">
        <f t="shared" si="259"/>
        <v>15</v>
      </c>
    </row>
    <row r="586" spans="1:12" ht="25.5">
      <c r="A586" s="255" t="s">
        <v>43</v>
      </c>
      <c r="B586" s="247" t="s">
        <v>27</v>
      </c>
      <c r="C586" s="247" t="s">
        <v>57</v>
      </c>
      <c r="D586" s="247" t="s">
        <v>57</v>
      </c>
      <c r="E586" s="247" t="s">
        <v>501</v>
      </c>
      <c r="F586" s="247" t="s">
        <v>44</v>
      </c>
      <c r="G586" s="248">
        <v>15</v>
      </c>
      <c r="H586" s="258"/>
      <c r="I586" s="259"/>
      <c r="J586" s="259"/>
      <c r="K586" s="259"/>
      <c r="L586" s="250">
        <f t="shared" si="244"/>
        <v>15</v>
      </c>
    </row>
    <row r="587" spans="1:12" s="20" customFormat="1" ht="40.5" customHeight="1">
      <c r="A587" s="268" t="s">
        <v>502</v>
      </c>
      <c r="B587" s="243" t="s">
        <v>27</v>
      </c>
      <c r="C587" s="243" t="s">
        <v>57</v>
      </c>
      <c r="D587" s="243" t="s">
        <v>57</v>
      </c>
      <c r="E587" s="243" t="s">
        <v>503</v>
      </c>
      <c r="F587" s="243"/>
      <c r="G587" s="244">
        <f>G588</f>
        <v>10</v>
      </c>
      <c r="H587" s="244">
        <f>H588</f>
        <v>0</v>
      </c>
      <c r="I587" s="244">
        <f>I588</f>
        <v>0</v>
      </c>
      <c r="J587" s="244">
        <f>J588</f>
        <v>0</v>
      </c>
      <c r="K587" s="244">
        <f t="shared" ref="K587:L587" si="260">K588</f>
        <v>0</v>
      </c>
      <c r="L587" s="244">
        <f t="shared" si="260"/>
        <v>10</v>
      </c>
    </row>
    <row r="588" spans="1:12" ht="25.5">
      <c r="A588" s="255" t="s">
        <v>43</v>
      </c>
      <c r="B588" s="247" t="s">
        <v>27</v>
      </c>
      <c r="C588" s="247" t="s">
        <v>57</v>
      </c>
      <c r="D588" s="247" t="s">
        <v>57</v>
      </c>
      <c r="E588" s="247" t="s">
        <v>503</v>
      </c>
      <c r="F588" s="247" t="s">
        <v>44</v>
      </c>
      <c r="G588" s="248">
        <v>10</v>
      </c>
      <c r="H588" s="258"/>
      <c r="I588" s="259"/>
      <c r="J588" s="259"/>
      <c r="K588" s="259"/>
      <c r="L588" s="250">
        <f t="shared" si="244"/>
        <v>10</v>
      </c>
    </row>
    <row r="589" spans="1:12" s="20" customFormat="1" ht="27" customHeight="1">
      <c r="A589" s="268" t="s">
        <v>504</v>
      </c>
      <c r="B589" s="243" t="s">
        <v>27</v>
      </c>
      <c r="C589" s="243" t="s">
        <v>57</v>
      </c>
      <c r="D589" s="243" t="s">
        <v>57</v>
      </c>
      <c r="E589" s="243" t="s">
        <v>505</v>
      </c>
      <c r="F589" s="243"/>
      <c r="G589" s="244">
        <f>G590</f>
        <v>20</v>
      </c>
      <c r="H589" s="244">
        <f>H590</f>
        <v>0</v>
      </c>
      <c r="I589" s="244">
        <f>I590</f>
        <v>0</v>
      </c>
      <c r="J589" s="244">
        <f>J590</f>
        <v>0</v>
      </c>
      <c r="K589" s="244">
        <f>K590</f>
        <v>0</v>
      </c>
      <c r="L589" s="250">
        <f t="shared" si="244"/>
        <v>20</v>
      </c>
    </row>
    <row r="590" spans="1:12" ht="25.5">
      <c r="A590" s="255" t="s">
        <v>43</v>
      </c>
      <c r="B590" s="247" t="s">
        <v>27</v>
      </c>
      <c r="C590" s="247" t="s">
        <v>57</v>
      </c>
      <c r="D590" s="247" t="s">
        <v>57</v>
      </c>
      <c r="E590" s="247" t="s">
        <v>505</v>
      </c>
      <c r="F590" s="247" t="s">
        <v>44</v>
      </c>
      <c r="G590" s="248">
        <v>20</v>
      </c>
      <c r="H590" s="258"/>
      <c r="I590" s="259"/>
      <c r="J590" s="259"/>
      <c r="K590" s="259"/>
      <c r="L590" s="250">
        <f t="shared" si="244"/>
        <v>20</v>
      </c>
    </row>
    <row r="591" spans="1:12" s="20" customFormat="1" ht="37.5" customHeight="1">
      <c r="A591" s="268" t="s">
        <v>506</v>
      </c>
      <c r="B591" s="243" t="s">
        <v>27</v>
      </c>
      <c r="C591" s="243" t="s">
        <v>57</v>
      </c>
      <c r="D591" s="243" t="s">
        <v>57</v>
      </c>
      <c r="E591" s="243" t="s">
        <v>507</v>
      </c>
      <c r="F591" s="243"/>
      <c r="G591" s="244">
        <f>G592</f>
        <v>5</v>
      </c>
      <c r="H591" s="244">
        <f>H592</f>
        <v>0</v>
      </c>
      <c r="I591" s="244">
        <f>I592</f>
        <v>0</v>
      </c>
      <c r="J591" s="244">
        <f>J592</f>
        <v>0</v>
      </c>
      <c r="K591" s="244">
        <f t="shared" ref="K591:L591" si="261">K592</f>
        <v>0</v>
      </c>
      <c r="L591" s="244">
        <f t="shared" si="261"/>
        <v>5</v>
      </c>
    </row>
    <row r="592" spans="1:12" ht="25.5">
      <c r="A592" s="255" t="s">
        <v>43</v>
      </c>
      <c r="B592" s="247" t="s">
        <v>27</v>
      </c>
      <c r="C592" s="247" t="s">
        <v>57</v>
      </c>
      <c r="D592" s="247" t="s">
        <v>57</v>
      </c>
      <c r="E592" s="247" t="s">
        <v>507</v>
      </c>
      <c r="F592" s="247" t="s">
        <v>44</v>
      </c>
      <c r="G592" s="248">
        <v>5</v>
      </c>
      <c r="H592" s="258"/>
      <c r="I592" s="259"/>
      <c r="J592" s="259"/>
      <c r="K592" s="259"/>
      <c r="L592" s="250">
        <f t="shared" si="244"/>
        <v>5</v>
      </c>
    </row>
    <row r="593" spans="1:12" s="20" customFormat="1" ht="27" customHeight="1">
      <c r="A593" s="268" t="s">
        <v>508</v>
      </c>
      <c r="B593" s="243" t="s">
        <v>27</v>
      </c>
      <c r="C593" s="243" t="s">
        <v>57</v>
      </c>
      <c r="D593" s="243" t="s">
        <v>57</v>
      </c>
      <c r="E593" s="243" t="s">
        <v>509</v>
      </c>
      <c r="F593" s="243"/>
      <c r="G593" s="244">
        <f>G594</f>
        <v>30</v>
      </c>
      <c r="H593" s="244">
        <f>H594</f>
        <v>0</v>
      </c>
      <c r="I593" s="244">
        <f>I594</f>
        <v>0</v>
      </c>
      <c r="J593" s="244">
        <f>J594</f>
        <v>0</v>
      </c>
      <c r="K593" s="244">
        <f t="shared" ref="K593:L593" si="262">K594</f>
        <v>0</v>
      </c>
      <c r="L593" s="244">
        <f t="shared" si="262"/>
        <v>30</v>
      </c>
    </row>
    <row r="594" spans="1:12" ht="25.5">
      <c r="A594" s="255" t="s">
        <v>43</v>
      </c>
      <c r="B594" s="247" t="s">
        <v>27</v>
      </c>
      <c r="C594" s="247" t="s">
        <v>57</v>
      </c>
      <c r="D594" s="247" t="s">
        <v>57</v>
      </c>
      <c r="E594" s="247" t="s">
        <v>509</v>
      </c>
      <c r="F594" s="247" t="s">
        <v>44</v>
      </c>
      <c r="G594" s="248">
        <v>30</v>
      </c>
      <c r="H594" s="258"/>
      <c r="I594" s="259"/>
      <c r="J594" s="259"/>
      <c r="K594" s="259"/>
      <c r="L594" s="250">
        <f t="shared" si="244"/>
        <v>30</v>
      </c>
    </row>
    <row r="595" spans="1:12" s="20" customFormat="1" ht="28.5" customHeight="1">
      <c r="A595" s="268" t="s">
        <v>510</v>
      </c>
      <c r="B595" s="243" t="s">
        <v>27</v>
      </c>
      <c r="C595" s="243" t="s">
        <v>57</v>
      </c>
      <c r="D595" s="243" t="s">
        <v>57</v>
      </c>
      <c r="E595" s="243" t="s">
        <v>511</v>
      </c>
      <c r="F595" s="243"/>
      <c r="G595" s="244">
        <f>G596</f>
        <v>30</v>
      </c>
      <c r="H595" s="244">
        <f>H596</f>
        <v>0</v>
      </c>
      <c r="I595" s="244">
        <f>I596</f>
        <v>0</v>
      </c>
      <c r="J595" s="244">
        <f>J596</f>
        <v>0</v>
      </c>
      <c r="K595" s="244">
        <f t="shared" ref="K595:L595" si="263">K596</f>
        <v>0</v>
      </c>
      <c r="L595" s="244">
        <f t="shared" si="263"/>
        <v>30</v>
      </c>
    </row>
    <row r="596" spans="1:12" ht="25.5">
      <c r="A596" s="255" t="s">
        <v>43</v>
      </c>
      <c r="B596" s="247" t="s">
        <v>27</v>
      </c>
      <c r="C596" s="247" t="s">
        <v>57</v>
      </c>
      <c r="D596" s="247" t="s">
        <v>57</v>
      </c>
      <c r="E596" s="247" t="s">
        <v>511</v>
      </c>
      <c r="F596" s="247" t="s">
        <v>44</v>
      </c>
      <c r="G596" s="248">
        <v>30</v>
      </c>
      <c r="H596" s="258"/>
      <c r="I596" s="259"/>
      <c r="J596" s="259"/>
      <c r="K596" s="259"/>
      <c r="L596" s="250">
        <f t="shared" si="244"/>
        <v>30</v>
      </c>
    </row>
    <row r="597" spans="1:12" s="20" customFormat="1" ht="26.25" customHeight="1">
      <c r="A597" s="268" t="s">
        <v>512</v>
      </c>
      <c r="B597" s="243" t="s">
        <v>27</v>
      </c>
      <c r="C597" s="243" t="s">
        <v>57</v>
      </c>
      <c r="D597" s="243" t="s">
        <v>57</v>
      </c>
      <c r="E597" s="243" t="s">
        <v>513</v>
      </c>
      <c r="F597" s="243"/>
      <c r="G597" s="244">
        <f>G598</f>
        <v>15</v>
      </c>
      <c r="H597" s="244">
        <f>H598</f>
        <v>0</v>
      </c>
      <c r="I597" s="244">
        <f>I598</f>
        <v>0</v>
      </c>
      <c r="J597" s="244">
        <f>J598</f>
        <v>0</v>
      </c>
      <c r="K597" s="244">
        <f t="shared" ref="K597:L597" si="264">K598</f>
        <v>0</v>
      </c>
      <c r="L597" s="244">
        <f t="shared" si="264"/>
        <v>15</v>
      </c>
    </row>
    <row r="598" spans="1:12" ht="25.5">
      <c r="A598" s="255" t="s">
        <v>43</v>
      </c>
      <c r="B598" s="247" t="s">
        <v>27</v>
      </c>
      <c r="C598" s="247" t="s">
        <v>57</v>
      </c>
      <c r="D598" s="247" t="s">
        <v>57</v>
      </c>
      <c r="E598" s="247" t="s">
        <v>513</v>
      </c>
      <c r="F598" s="247" t="s">
        <v>44</v>
      </c>
      <c r="G598" s="248">
        <v>15</v>
      </c>
      <c r="H598" s="258"/>
      <c r="I598" s="259"/>
      <c r="J598" s="259"/>
      <c r="K598" s="259"/>
      <c r="L598" s="250">
        <f t="shared" si="244"/>
        <v>15</v>
      </c>
    </row>
    <row r="599" spans="1:12" s="20" customFormat="1" ht="50.25" customHeight="1">
      <c r="A599" s="268" t="s">
        <v>514</v>
      </c>
      <c r="B599" s="243" t="s">
        <v>27</v>
      </c>
      <c r="C599" s="243" t="s">
        <v>57</v>
      </c>
      <c r="D599" s="243" t="s">
        <v>57</v>
      </c>
      <c r="E599" s="243" t="s">
        <v>515</v>
      </c>
      <c r="F599" s="243"/>
      <c r="G599" s="244">
        <f>G600</f>
        <v>40</v>
      </c>
      <c r="H599" s="244">
        <f>H600</f>
        <v>0</v>
      </c>
      <c r="I599" s="244">
        <f>I600</f>
        <v>0</v>
      </c>
      <c r="J599" s="244">
        <f>J600</f>
        <v>0</v>
      </c>
      <c r="K599" s="244">
        <f t="shared" ref="K599:L599" si="265">K600</f>
        <v>0</v>
      </c>
      <c r="L599" s="244">
        <f t="shared" si="265"/>
        <v>40</v>
      </c>
    </row>
    <row r="600" spans="1:12" ht="25.5">
      <c r="A600" s="255" t="s">
        <v>43</v>
      </c>
      <c r="B600" s="247" t="s">
        <v>27</v>
      </c>
      <c r="C600" s="247" t="s">
        <v>57</v>
      </c>
      <c r="D600" s="247" t="s">
        <v>57</v>
      </c>
      <c r="E600" s="247" t="s">
        <v>515</v>
      </c>
      <c r="F600" s="247" t="s">
        <v>44</v>
      </c>
      <c r="G600" s="248">
        <v>40</v>
      </c>
      <c r="H600" s="258"/>
      <c r="I600" s="259"/>
      <c r="J600" s="259"/>
      <c r="K600" s="259"/>
      <c r="L600" s="250">
        <f t="shared" si="244"/>
        <v>40</v>
      </c>
    </row>
    <row r="601" spans="1:12" s="20" customFormat="1" ht="39" customHeight="1">
      <c r="A601" s="268" t="s">
        <v>516</v>
      </c>
      <c r="B601" s="243" t="s">
        <v>27</v>
      </c>
      <c r="C601" s="243" t="s">
        <v>57</v>
      </c>
      <c r="D601" s="243" t="s">
        <v>57</v>
      </c>
      <c r="E601" s="243" t="s">
        <v>517</v>
      </c>
      <c r="F601" s="243"/>
      <c r="G601" s="244">
        <f>G602</f>
        <v>110</v>
      </c>
      <c r="H601" s="244">
        <f>H602</f>
        <v>0</v>
      </c>
      <c r="I601" s="244">
        <f>I602</f>
        <v>0</v>
      </c>
      <c r="J601" s="244">
        <f>J602</f>
        <v>0</v>
      </c>
      <c r="K601" s="244">
        <f t="shared" ref="K601:L601" si="266">K602</f>
        <v>0</v>
      </c>
      <c r="L601" s="244">
        <f t="shared" si="266"/>
        <v>110</v>
      </c>
    </row>
    <row r="602" spans="1:12" ht="25.5">
      <c r="A602" s="255" t="s">
        <v>43</v>
      </c>
      <c r="B602" s="247" t="s">
        <v>27</v>
      </c>
      <c r="C602" s="247" t="s">
        <v>57</v>
      </c>
      <c r="D602" s="247" t="s">
        <v>57</v>
      </c>
      <c r="E602" s="247" t="s">
        <v>517</v>
      </c>
      <c r="F602" s="247" t="s">
        <v>44</v>
      </c>
      <c r="G602" s="248">
        <v>110</v>
      </c>
      <c r="H602" s="258"/>
      <c r="I602" s="259"/>
      <c r="J602" s="259"/>
      <c r="K602" s="259"/>
      <c r="L602" s="250">
        <f t="shared" si="244"/>
        <v>110</v>
      </c>
    </row>
    <row r="603" spans="1:12" s="20" customFormat="1" ht="25.5">
      <c r="A603" s="268" t="s">
        <v>518</v>
      </c>
      <c r="B603" s="243" t="s">
        <v>27</v>
      </c>
      <c r="C603" s="243" t="s">
        <v>57</v>
      </c>
      <c r="D603" s="243" t="s">
        <v>57</v>
      </c>
      <c r="E603" s="243" t="s">
        <v>519</v>
      </c>
      <c r="F603" s="243"/>
      <c r="G603" s="244">
        <f t="shared" ref="G603:L603" si="267">G604</f>
        <v>100</v>
      </c>
      <c r="H603" s="244">
        <f t="shared" si="267"/>
        <v>0</v>
      </c>
      <c r="I603" s="244">
        <f t="shared" si="267"/>
        <v>0</v>
      </c>
      <c r="J603" s="244">
        <f t="shared" si="267"/>
        <v>0</v>
      </c>
      <c r="K603" s="244">
        <f t="shared" si="267"/>
        <v>0</v>
      </c>
      <c r="L603" s="244">
        <f t="shared" si="267"/>
        <v>100</v>
      </c>
    </row>
    <row r="604" spans="1:12" ht="25.5">
      <c r="A604" s="255" t="s">
        <v>43</v>
      </c>
      <c r="B604" s="247" t="s">
        <v>27</v>
      </c>
      <c r="C604" s="247" t="s">
        <v>57</v>
      </c>
      <c r="D604" s="247" t="s">
        <v>57</v>
      </c>
      <c r="E604" s="247" t="s">
        <v>519</v>
      </c>
      <c r="F604" s="247" t="s">
        <v>44</v>
      </c>
      <c r="G604" s="248">
        <v>100</v>
      </c>
      <c r="H604" s="258"/>
      <c r="I604" s="259"/>
      <c r="J604" s="259"/>
      <c r="K604" s="259"/>
      <c r="L604" s="250">
        <f t="shared" si="244"/>
        <v>100</v>
      </c>
    </row>
    <row r="605" spans="1:12" s="20" customFormat="1" ht="63" customHeight="1">
      <c r="A605" s="268" t="s">
        <v>520</v>
      </c>
      <c r="B605" s="243" t="s">
        <v>27</v>
      </c>
      <c r="C605" s="243" t="s">
        <v>57</v>
      </c>
      <c r="D605" s="243" t="s">
        <v>57</v>
      </c>
      <c r="E605" s="243" t="s">
        <v>521</v>
      </c>
      <c r="F605" s="243"/>
      <c r="G605" s="244">
        <f>G606</f>
        <v>5</v>
      </c>
      <c r="H605" s="244">
        <f>H606</f>
        <v>0</v>
      </c>
      <c r="I605" s="244">
        <f>I606</f>
        <v>0</v>
      </c>
      <c r="J605" s="244">
        <f>J606</f>
        <v>0</v>
      </c>
      <c r="K605" s="244">
        <f t="shared" ref="K605:L605" si="268">K606</f>
        <v>0</v>
      </c>
      <c r="L605" s="244">
        <f t="shared" si="268"/>
        <v>5</v>
      </c>
    </row>
    <row r="606" spans="1:12" ht="25.5">
      <c r="A606" s="255" t="s">
        <v>43</v>
      </c>
      <c r="B606" s="247" t="s">
        <v>27</v>
      </c>
      <c r="C606" s="247" t="s">
        <v>57</v>
      </c>
      <c r="D606" s="247" t="s">
        <v>57</v>
      </c>
      <c r="E606" s="247" t="s">
        <v>521</v>
      </c>
      <c r="F606" s="247" t="s">
        <v>44</v>
      </c>
      <c r="G606" s="248">
        <v>5</v>
      </c>
      <c r="H606" s="258"/>
      <c r="I606" s="259"/>
      <c r="J606" s="259"/>
      <c r="K606" s="259"/>
      <c r="L606" s="250">
        <f t="shared" si="244"/>
        <v>5</v>
      </c>
    </row>
    <row r="607" spans="1:12" s="20" customFormat="1" ht="64.5" customHeight="1">
      <c r="A607" s="268" t="s">
        <v>522</v>
      </c>
      <c r="B607" s="243" t="s">
        <v>27</v>
      </c>
      <c r="C607" s="243" t="s">
        <v>57</v>
      </c>
      <c r="D607" s="243" t="s">
        <v>57</v>
      </c>
      <c r="E607" s="243" t="s">
        <v>523</v>
      </c>
      <c r="F607" s="243"/>
      <c r="G607" s="244">
        <f>G608</f>
        <v>20</v>
      </c>
      <c r="H607" s="244">
        <f>H608</f>
        <v>0</v>
      </c>
      <c r="I607" s="244">
        <f>I608</f>
        <v>0</v>
      </c>
      <c r="J607" s="244">
        <f>J608</f>
        <v>0</v>
      </c>
      <c r="K607" s="244">
        <f t="shared" ref="K607:L607" si="269">K608</f>
        <v>0</v>
      </c>
      <c r="L607" s="244">
        <f t="shared" si="269"/>
        <v>20</v>
      </c>
    </row>
    <row r="608" spans="1:12" ht="25.5">
      <c r="A608" s="255" t="s">
        <v>43</v>
      </c>
      <c r="B608" s="247" t="s">
        <v>27</v>
      </c>
      <c r="C608" s="247" t="s">
        <v>57</v>
      </c>
      <c r="D608" s="247" t="s">
        <v>57</v>
      </c>
      <c r="E608" s="247" t="s">
        <v>523</v>
      </c>
      <c r="F608" s="247" t="s">
        <v>44</v>
      </c>
      <c r="G608" s="248">
        <v>20</v>
      </c>
      <c r="H608" s="258"/>
      <c r="I608" s="259"/>
      <c r="J608" s="259"/>
      <c r="K608" s="259"/>
      <c r="L608" s="250">
        <f t="shared" si="244"/>
        <v>20</v>
      </c>
    </row>
    <row r="609" spans="1:12" s="20" customFormat="1" ht="24.75" customHeight="1">
      <c r="A609" s="268" t="s">
        <v>524</v>
      </c>
      <c r="B609" s="243" t="s">
        <v>27</v>
      </c>
      <c r="C609" s="243" t="s">
        <v>57</v>
      </c>
      <c r="D609" s="243" t="s">
        <v>57</v>
      </c>
      <c r="E609" s="243" t="s">
        <v>525</v>
      </c>
      <c r="F609" s="243"/>
      <c r="G609" s="244">
        <f>G610</f>
        <v>200</v>
      </c>
      <c r="H609" s="244">
        <f>H610</f>
        <v>0</v>
      </c>
      <c r="I609" s="244">
        <f>I610</f>
        <v>0</v>
      </c>
      <c r="J609" s="244">
        <f>J610</f>
        <v>0</v>
      </c>
      <c r="K609" s="244">
        <f t="shared" ref="K609:L609" si="270">K610</f>
        <v>0</v>
      </c>
      <c r="L609" s="244">
        <f t="shared" si="270"/>
        <v>200</v>
      </c>
    </row>
    <row r="610" spans="1:12" ht="25.5">
      <c r="A610" s="255" t="s">
        <v>43</v>
      </c>
      <c r="B610" s="247" t="s">
        <v>27</v>
      </c>
      <c r="C610" s="247" t="s">
        <v>57</v>
      </c>
      <c r="D610" s="247" t="s">
        <v>57</v>
      </c>
      <c r="E610" s="247" t="s">
        <v>525</v>
      </c>
      <c r="F610" s="247" t="s">
        <v>44</v>
      </c>
      <c r="G610" s="248">
        <v>200</v>
      </c>
      <c r="H610" s="258"/>
      <c r="I610" s="259"/>
      <c r="J610" s="259"/>
      <c r="K610" s="259"/>
      <c r="L610" s="250">
        <f t="shared" si="244"/>
        <v>200</v>
      </c>
    </row>
    <row r="611" spans="1:12" s="20" customFormat="1" ht="101.25" customHeight="1">
      <c r="A611" s="307" t="s">
        <v>526</v>
      </c>
      <c r="B611" s="243" t="s">
        <v>27</v>
      </c>
      <c r="C611" s="243" t="s">
        <v>57</v>
      </c>
      <c r="D611" s="243" t="s">
        <v>57</v>
      </c>
      <c r="E611" s="243" t="s">
        <v>527</v>
      </c>
      <c r="F611" s="243"/>
      <c r="G611" s="244">
        <f>G612</f>
        <v>30</v>
      </c>
      <c r="H611" s="244">
        <f>H612</f>
        <v>0</v>
      </c>
      <c r="I611" s="244">
        <f>I612</f>
        <v>0</v>
      </c>
      <c r="J611" s="244">
        <f>J612</f>
        <v>0</v>
      </c>
      <c r="K611" s="244">
        <f t="shared" ref="K611:L611" si="271">K612</f>
        <v>0</v>
      </c>
      <c r="L611" s="244">
        <f t="shared" si="271"/>
        <v>30</v>
      </c>
    </row>
    <row r="612" spans="1:12" ht="25.5">
      <c r="A612" s="255" t="s">
        <v>43</v>
      </c>
      <c r="B612" s="247" t="s">
        <v>27</v>
      </c>
      <c r="C612" s="247" t="s">
        <v>57</v>
      </c>
      <c r="D612" s="247" t="s">
        <v>57</v>
      </c>
      <c r="E612" s="247" t="s">
        <v>527</v>
      </c>
      <c r="F612" s="247" t="s">
        <v>44</v>
      </c>
      <c r="G612" s="248">
        <v>30</v>
      </c>
      <c r="H612" s="258"/>
      <c r="I612" s="259"/>
      <c r="J612" s="259"/>
      <c r="K612" s="259"/>
      <c r="L612" s="250">
        <f t="shared" si="244"/>
        <v>30</v>
      </c>
    </row>
    <row r="613" spans="1:12" s="20" customFormat="1">
      <c r="A613" s="307" t="s">
        <v>528</v>
      </c>
      <c r="B613" s="243" t="s">
        <v>27</v>
      </c>
      <c r="C613" s="243" t="s">
        <v>57</v>
      </c>
      <c r="D613" s="243" t="s">
        <v>57</v>
      </c>
      <c r="E613" s="243" t="s">
        <v>529</v>
      </c>
      <c r="F613" s="243"/>
      <c r="G613" s="244">
        <f>G614</f>
        <v>10</v>
      </c>
      <c r="H613" s="244">
        <f>H614</f>
        <v>0</v>
      </c>
      <c r="I613" s="244">
        <f>I614</f>
        <v>0</v>
      </c>
      <c r="J613" s="244">
        <f>J614</f>
        <v>0</v>
      </c>
      <c r="K613" s="244">
        <f t="shared" ref="K613:L613" si="272">K614</f>
        <v>0</v>
      </c>
      <c r="L613" s="244">
        <f t="shared" si="272"/>
        <v>10</v>
      </c>
    </row>
    <row r="614" spans="1:12" ht="25.5">
      <c r="A614" s="255" t="s">
        <v>43</v>
      </c>
      <c r="B614" s="247" t="s">
        <v>27</v>
      </c>
      <c r="C614" s="247" t="s">
        <v>57</v>
      </c>
      <c r="D614" s="247" t="s">
        <v>57</v>
      </c>
      <c r="E614" s="247" t="s">
        <v>529</v>
      </c>
      <c r="F614" s="247" t="s">
        <v>44</v>
      </c>
      <c r="G614" s="248">
        <v>10</v>
      </c>
      <c r="H614" s="258"/>
      <c r="I614" s="259"/>
      <c r="J614" s="259"/>
      <c r="K614" s="259"/>
      <c r="L614" s="250">
        <f t="shared" si="244"/>
        <v>10</v>
      </c>
    </row>
    <row r="615" spans="1:12" s="20" customFormat="1" ht="25.5">
      <c r="A615" s="307" t="s">
        <v>530</v>
      </c>
      <c r="B615" s="243" t="s">
        <v>27</v>
      </c>
      <c r="C615" s="243" t="s">
        <v>57</v>
      </c>
      <c r="D615" s="243" t="s">
        <v>57</v>
      </c>
      <c r="E615" s="243" t="s">
        <v>531</v>
      </c>
      <c r="F615" s="243"/>
      <c r="G615" s="244">
        <f>G616</f>
        <v>40</v>
      </c>
      <c r="H615" s="244">
        <f>H616</f>
        <v>0</v>
      </c>
      <c r="I615" s="244">
        <f>I616</f>
        <v>0</v>
      </c>
      <c r="J615" s="244">
        <f>J616</f>
        <v>0</v>
      </c>
      <c r="K615" s="244">
        <f t="shared" ref="K615:L615" si="273">K616</f>
        <v>0</v>
      </c>
      <c r="L615" s="244">
        <f t="shared" si="273"/>
        <v>40</v>
      </c>
    </row>
    <row r="616" spans="1:12" ht="25.5">
      <c r="A616" s="255" t="s">
        <v>43</v>
      </c>
      <c r="B616" s="247" t="s">
        <v>27</v>
      </c>
      <c r="C616" s="247" t="s">
        <v>57</v>
      </c>
      <c r="D616" s="247" t="s">
        <v>57</v>
      </c>
      <c r="E616" s="247" t="s">
        <v>531</v>
      </c>
      <c r="F616" s="247" t="s">
        <v>44</v>
      </c>
      <c r="G616" s="248">
        <v>40</v>
      </c>
      <c r="H616" s="258"/>
      <c r="I616" s="259"/>
      <c r="J616" s="259"/>
      <c r="K616" s="259"/>
      <c r="L616" s="250">
        <f t="shared" si="244"/>
        <v>40</v>
      </c>
    </row>
    <row r="617" spans="1:12" ht="38.25">
      <c r="A617" s="268" t="s">
        <v>532</v>
      </c>
      <c r="B617" s="243" t="s">
        <v>27</v>
      </c>
      <c r="C617" s="243" t="s">
        <v>57</v>
      </c>
      <c r="D617" s="243" t="s">
        <v>57</v>
      </c>
      <c r="E617" s="243" t="s">
        <v>533</v>
      </c>
      <c r="F617" s="243"/>
      <c r="G617" s="244">
        <f>G618+G637+G648</f>
        <v>1381</v>
      </c>
      <c r="H617" s="244">
        <f>H618+H637+H648</f>
        <v>0</v>
      </c>
      <c r="I617" s="244">
        <f>I618+I637+I648</f>
        <v>70</v>
      </c>
      <c r="J617" s="244">
        <f>J618+J637+J648</f>
        <v>0</v>
      </c>
      <c r="K617" s="244">
        <f t="shared" ref="K617:L617" si="274">K618+K637+K648</f>
        <v>0</v>
      </c>
      <c r="L617" s="244">
        <f t="shared" si="274"/>
        <v>1451</v>
      </c>
    </row>
    <row r="618" spans="1:12">
      <c r="A618" s="268" t="s">
        <v>534</v>
      </c>
      <c r="B618" s="243" t="s">
        <v>27</v>
      </c>
      <c r="C618" s="243" t="s">
        <v>57</v>
      </c>
      <c r="D618" s="243" t="s">
        <v>57</v>
      </c>
      <c r="E618" s="243" t="s">
        <v>535</v>
      </c>
      <c r="F618" s="243"/>
      <c r="G618" s="244">
        <f>G619+G621+G623+G625+G627+G629+G631+G633+G635</f>
        <v>864</v>
      </c>
      <c r="H618" s="244">
        <f>H619+H621+H623+H625+H627+H629+H631+H633+H635</f>
        <v>0</v>
      </c>
      <c r="I618" s="244">
        <f>I619+I621+I623+I625+I627+I629+I631+I633+I635</f>
        <v>0</v>
      </c>
      <c r="J618" s="244">
        <f>J619+J621+J623+J625+J627+J629+J631+J633+J635</f>
        <v>0</v>
      </c>
      <c r="K618" s="244">
        <f t="shared" ref="K618:L618" si="275">K619+K621+K623+K625+K627+K629+K631+K633+K635</f>
        <v>0</v>
      </c>
      <c r="L618" s="244">
        <f t="shared" si="275"/>
        <v>864</v>
      </c>
    </row>
    <row r="619" spans="1:12" s="20" customFormat="1" ht="62.25" customHeight="1">
      <c r="A619" s="307" t="s">
        <v>536</v>
      </c>
      <c r="B619" s="243" t="s">
        <v>27</v>
      </c>
      <c r="C619" s="243" t="s">
        <v>57</v>
      </c>
      <c r="D619" s="243" t="s">
        <v>57</v>
      </c>
      <c r="E619" s="243" t="s">
        <v>537</v>
      </c>
      <c r="F619" s="243"/>
      <c r="G619" s="244">
        <f>G620</f>
        <v>80</v>
      </c>
      <c r="H619" s="244">
        <f>H620</f>
        <v>0</v>
      </c>
      <c r="I619" s="244">
        <f>I620</f>
        <v>0</v>
      </c>
      <c r="J619" s="244">
        <f>J620</f>
        <v>0</v>
      </c>
      <c r="K619" s="244">
        <f t="shared" ref="K619:L619" si="276">K620</f>
        <v>0</v>
      </c>
      <c r="L619" s="244">
        <f t="shared" si="276"/>
        <v>80</v>
      </c>
    </row>
    <row r="620" spans="1:12" ht="25.5">
      <c r="A620" s="255" t="s">
        <v>43</v>
      </c>
      <c r="B620" s="247" t="s">
        <v>27</v>
      </c>
      <c r="C620" s="247" t="s">
        <v>57</v>
      </c>
      <c r="D620" s="247" t="s">
        <v>57</v>
      </c>
      <c r="E620" s="247" t="s">
        <v>537</v>
      </c>
      <c r="F620" s="247" t="s">
        <v>44</v>
      </c>
      <c r="G620" s="248">
        <v>80</v>
      </c>
      <c r="H620" s="258"/>
      <c r="I620" s="259"/>
      <c r="J620" s="259"/>
      <c r="K620" s="259"/>
      <c r="L620" s="250">
        <f t="shared" ref="L620:L681" si="277">I620+H620+G620+J620+K620</f>
        <v>80</v>
      </c>
    </row>
    <row r="621" spans="1:12" s="20" customFormat="1" ht="76.5" customHeight="1">
      <c r="A621" s="307" t="s">
        <v>538</v>
      </c>
      <c r="B621" s="243" t="s">
        <v>27</v>
      </c>
      <c r="C621" s="243" t="s">
        <v>57</v>
      </c>
      <c r="D621" s="243" t="s">
        <v>57</v>
      </c>
      <c r="E621" s="243" t="s">
        <v>539</v>
      </c>
      <c r="F621" s="243"/>
      <c r="G621" s="244">
        <f>G622</f>
        <v>60</v>
      </c>
      <c r="H621" s="244">
        <f>H622</f>
        <v>0</v>
      </c>
      <c r="I621" s="244">
        <f>I622</f>
        <v>0</v>
      </c>
      <c r="J621" s="244">
        <f>J622</f>
        <v>0</v>
      </c>
      <c r="K621" s="244">
        <f t="shared" ref="K621:L621" si="278">K622</f>
        <v>0</v>
      </c>
      <c r="L621" s="244">
        <f t="shared" si="278"/>
        <v>60</v>
      </c>
    </row>
    <row r="622" spans="1:12" ht="25.5">
      <c r="A622" s="255" t="s">
        <v>43</v>
      </c>
      <c r="B622" s="247" t="s">
        <v>27</v>
      </c>
      <c r="C622" s="247" t="s">
        <v>57</v>
      </c>
      <c r="D622" s="247" t="s">
        <v>57</v>
      </c>
      <c r="E622" s="247" t="s">
        <v>539</v>
      </c>
      <c r="F622" s="247" t="s">
        <v>44</v>
      </c>
      <c r="G622" s="248">
        <v>60</v>
      </c>
      <c r="H622" s="258"/>
      <c r="I622" s="259"/>
      <c r="J622" s="259"/>
      <c r="K622" s="259"/>
      <c r="L622" s="250">
        <f t="shared" si="277"/>
        <v>60</v>
      </c>
    </row>
    <row r="623" spans="1:12" s="20" customFormat="1" ht="91.5" customHeight="1">
      <c r="A623" s="307" t="s">
        <v>540</v>
      </c>
      <c r="B623" s="243" t="s">
        <v>27</v>
      </c>
      <c r="C623" s="243" t="s">
        <v>57</v>
      </c>
      <c r="D623" s="243" t="s">
        <v>57</v>
      </c>
      <c r="E623" s="243" t="s">
        <v>541</v>
      </c>
      <c r="F623" s="243"/>
      <c r="G623" s="244">
        <f>G624</f>
        <v>55</v>
      </c>
      <c r="H623" s="244">
        <f>H624</f>
        <v>0</v>
      </c>
      <c r="I623" s="244">
        <f>I624</f>
        <v>0</v>
      </c>
      <c r="J623" s="244">
        <f>J624</f>
        <v>0</v>
      </c>
      <c r="K623" s="244">
        <f t="shared" ref="K623:L623" si="279">K624</f>
        <v>0</v>
      </c>
      <c r="L623" s="244">
        <f t="shared" si="279"/>
        <v>55</v>
      </c>
    </row>
    <row r="624" spans="1:12" ht="25.5">
      <c r="A624" s="255" t="s">
        <v>43</v>
      </c>
      <c r="B624" s="247" t="s">
        <v>27</v>
      </c>
      <c r="C624" s="247" t="s">
        <v>57</v>
      </c>
      <c r="D624" s="247" t="s">
        <v>57</v>
      </c>
      <c r="E624" s="247" t="s">
        <v>541</v>
      </c>
      <c r="F624" s="247" t="s">
        <v>44</v>
      </c>
      <c r="G624" s="248">
        <v>55</v>
      </c>
      <c r="H624" s="258"/>
      <c r="I624" s="259"/>
      <c r="J624" s="259"/>
      <c r="K624" s="259"/>
      <c r="L624" s="250">
        <f t="shared" si="277"/>
        <v>55</v>
      </c>
    </row>
    <row r="625" spans="1:12" s="20" customFormat="1" ht="113.25" customHeight="1">
      <c r="A625" s="307" t="s">
        <v>542</v>
      </c>
      <c r="B625" s="243" t="s">
        <v>27</v>
      </c>
      <c r="C625" s="243" t="s">
        <v>57</v>
      </c>
      <c r="D625" s="243" t="s">
        <v>57</v>
      </c>
      <c r="E625" s="243" t="s">
        <v>543</v>
      </c>
      <c r="F625" s="243"/>
      <c r="G625" s="244">
        <f>G626</f>
        <v>90</v>
      </c>
      <c r="H625" s="244">
        <f>H626</f>
        <v>0</v>
      </c>
      <c r="I625" s="244">
        <f>I626</f>
        <v>0</v>
      </c>
      <c r="J625" s="244">
        <f>J626</f>
        <v>0</v>
      </c>
      <c r="K625" s="244">
        <f t="shared" ref="K625:L625" si="280">K626</f>
        <v>0</v>
      </c>
      <c r="L625" s="244">
        <f t="shared" si="280"/>
        <v>90</v>
      </c>
    </row>
    <row r="626" spans="1:12" ht="25.5">
      <c r="A626" s="255" t="s">
        <v>43</v>
      </c>
      <c r="B626" s="247" t="s">
        <v>27</v>
      </c>
      <c r="C626" s="247" t="s">
        <v>57</v>
      </c>
      <c r="D626" s="247" t="s">
        <v>57</v>
      </c>
      <c r="E626" s="247" t="s">
        <v>543</v>
      </c>
      <c r="F626" s="247" t="s">
        <v>44</v>
      </c>
      <c r="G626" s="248">
        <v>90</v>
      </c>
      <c r="H626" s="258"/>
      <c r="I626" s="259"/>
      <c r="J626" s="259"/>
      <c r="K626" s="259"/>
      <c r="L626" s="250">
        <f t="shared" si="277"/>
        <v>90</v>
      </c>
    </row>
    <row r="627" spans="1:12" s="20" customFormat="1" ht="69" customHeight="1">
      <c r="A627" s="307" t="s">
        <v>544</v>
      </c>
      <c r="B627" s="243" t="s">
        <v>27</v>
      </c>
      <c r="C627" s="243" t="s">
        <v>57</v>
      </c>
      <c r="D627" s="243" t="s">
        <v>57</v>
      </c>
      <c r="E627" s="243" t="s">
        <v>545</v>
      </c>
      <c r="F627" s="243"/>
      <c r="G627" s="244">
        <f>G628</f>
        <v>191</v>
      </c>
      <c r="H627" s="244">
        <f>H628</f>
        <v>0</v>
      </c>
      <c r="I627" s="244">
        <f>I628</f>
        <v>0</v>
      </c>
      <c r="J627" s="244">
        <f>J628</f>
        <v>0</v>
      </c>
      <c r="K627" s="244">
        <f t="shared" ref="K627:L627" si="281">K628</f>
        <v>0</v>
      </c>
      <c r="L627" s="244">
        <f t="shared" si="281"/>
        <v>191</v>
      </c>
    </row>
    <row r="628" spans="1:12" ht="25.5">
      <c r="A628" s="255" t="s">
        <v>43</v>
      </c>
      <c r="B628" s="247" t="s">
        <v>27</v>
      </c>
      <c r="C628" s="247" t="s">
        <v>57</v>
      </c>
      <c r="D628" s="247" t="s">
        <v>57</v>
      </c>
      <c r="E628" s="247" t="s">
        <v>545</v>
      </c>
      <c r="F628" s="247" t="s">
        <v>44</v>
      </c>
      <c r="G628" s="248">
        <v>191</v>
      </c>
      <c r="H628" s="258"/>
      <c r="I628" s="259"/>
      <c r="J628" s="259"/>
      <c r="K628" s="259"/>
      <c r="L628" s="250">
        <f t="shared" si="277"/>
        <v>191</v>
      </c>
    </row>
    <row r="629" spans="1:12" s="20" customFormat="1" ht="90" customHeight="1">
      <c r="A629" s="307" t="s">
        <v>546</v>
      </c>
      <c r="B629" s="243" t="s">
        <v>27</v>
      </c>
      <c r="C629" s="243" t="s">
        <v>57</v>
      </c>
      <c r="D629" s="243" t="s">
        <v>57</v>
      </c>
      <c r="E629" s="243" t="s">
        <v>547</v>
      </c>
      <c r="F629" s="243"/>
      <c r="G629" s="244">
        <f t="shared" ref="G629:L629" si="282">G630</f>
        <v>85</v>
      </c>
      <c r="H629" s="244">
        <f t="shared" si="282"/>
        <v>0</v>
      </c>
      <c r="I629" s="244">
        <f t="shared" si="282"/>
        <v>0</v>
      </c>
      <c r="J629" s="244">
        <f t="shared" si="282"/>
        <v>0</v>
      </c>
      <c r="K629" s="244">
        <f t="shared" si="282"/>
        <v>0</v>
      </c>
      <c r="L629" s="244">
        <f t="shared" si="282"/>
        <v>85</v>
      </c>
    </row>
    <row r="630" spans="1:12" ht="25.5">
      <c r="A630" s="255" t="s">
        <v>43</v>
      </c>
      <c r="B630" s="247" t="s">
        <v>27</v>
      </c>
      <c r="C630" s="247" t="s">
        <v>57</v>
      </c>
      <c r="D630" s="247" t="s">
        <v>57</v>
      </c>
      <c r="E630" s="247" t="s">
        <v>547</v>
      </c>
      <c r="F630" s="247" t="s">
        <v>44</v>
      </c>
      <c r="G630" s="248">
        <v>85</v>
      </c>
      <c r="H630" s="258"/>
      <c r="I630" s="259"/>
      <c r="J630" s="259"/>
      <c r="K630" s="259"/>
      <c r="L630" s="250">
        <f t="shared" si="277"/>
        <v>85</v>
      </c>
    </row>
    <row r="631" spans="1:12" s="20" customFormat="1" ht="90" customHeight="1">
      <c r="A631" s="307" t="s">
        <v>548</v>
      </c>
      <c r="B631" s="243" t="s">
        <v>27</v>
      </c>
      <c r="C631" s="243" t="s">
        <v>57</v>
      </c>
      <c r="D631" s="243" t="s">
        <v>57</v>
      </c>
      <c r="E631" s="243" t="s">
        <v>549</v>
      </c>
      <c r="F631" s="243"/>
      <c r="G631" s="244">
        <f>G632</f>
        <v>128</v>
      </c>
      <c r="H631" s="244">
        <f>H632</f>
        <v>0</v>
      </c>
      <c r="I631" s="244">
        <f>I632</f>
        <v>0</v>
      </c>
      <c r="J631" s="244">
        <f>J632</f>
        <v>0</v>
      </c>
      <c r="K631" s="244">
        <f t="shared" ref="K631:L631" si="283">K632</f>
        <v>0</v>
      </c>
      <c r="L631" s="244">
        <f t="shared" si="283"/>
        <v>128</v>
      </c>
    </row>
    <row r="632" spans="1:12" ht="25.5">
      <c r="A632" s="255" t="s">
        <v>43</v>
      </c>
      <c r="B632" s="247" t="s">
        <v>27</v>
      </c>
      <c r="C632" s="247" t="s">
        <v>57</v>
      </c>
      <c r="D632" s="247" t="s">
        <v>57</v>
      </c>
      <c r="E632" s="247" t="s">
        <v>549</v>
      </c>
      <c r="F632" s="247" t="s">
        <v>44</v>
      </c>
      <c r="G632" s="248">
        <v>128</v>
      </c>
      <c r="H632" s="258"/>
      <c r="I632" s="259"/>
      <c r="J632" s="259"/>
      <c r="K632" s="259"/>
      <c r="L632" s="250">
        <f t="shared" si="277"/>
        <v>128</v>
      </c>
    </row>
    <row r="633" spans="1:12" s="20" customFormat="1" ht="80.25" customHeight="1">
      <c r="A633" s="307" t="s">
        <v>550</v>
      </c>
      <c r="B633" s="243" t="s">
        <v>27</v>
      </c>
      <c r="C633" s="243" t="s">
        <v>57</v>
      </c>
      <c r="D633" s="243" t="s">
        <v>57</v>
      </c>
      <c r="E633" s="243" t="s">
        <v>551</v>
      </c>
      <c r="F633" s="243"/>
      <c r="G633" s="244">
        <f>G634</f>
        <v>120</v>
      </c>
      <c r="H633" s="244">
        <f>H634</f>
        <v>0</v>
      </c>
      <c r="I633" s="244">
        <f>I634</f>
        <v>0</v>
      </c>
      <c r="J633" s="244">
        <f>J634</f>
        <v>0</v>
      </c>
      <c r="K633" s="244">
        <f t="shared" ref="K633:L633" si="284">K634</f>
        <v>0</v>
      </c>
      <c r="L633" s="244">
        <f t="shared" si="284"/>
        <v>120</v>
      </c>
    </row>
    <row r="634" spans="1:12" ht="25.5">
      <c r="A634" s="255" t="s">
        <v>43</v>
      </c>
      <c r="B634" s="247" t="s">
        <v>27</v>
      </c>
      <c r="C634" s="247" t="s">
        <v>57</v>
      </c>
      <c r="D634" s="247" t="s">
        <v>57</v>
      </c>
      <c r="E634" s="247" t="s">
        <v>551</v>
      </c>
      <c r="F634" s="247" t="s">
        <v>44</v>
      </c>
      <c r="G634" s="248">
        <v>120</v>
      </c>
      <c r="H634" s="258"/>
      <c r="I634" s="259"/>
      <c r="J634" s="259"/>
      <c r="K634" s="259"/>
      <c r="L634" s="250">
        <f t="shared" si="277"/>
        <v>120</v>
      </c>
    </row>
    <row r="635" spans="1:12" s="20" customFormat="1" ht="72" customHeight="1">
      <c r="A635" s="307" t="s">
        <v>552</v>
      </c>
      <c r="B635" s="243" t="s">
        <v>27</v>
      </c>
      <c r="C635" s="243" t="s">
        <v>57</v>
      </c>
      <c r="D635" s="243" t="s">
        <v>57</v>
      </c>
      <c r="E635" s="243" t="s">
        <v>553</v>
      </c>
      <c r="F635" s="243"/>
      <c r="G635" s="244">
        <f>G636</f>
        <v>55</v>
      </c>
      <c r="H635" s="244">
        <f>H636</f>
        <v>0</v>
      </c>
      <c r="I635" s="244">
        <f>I636</f>
        <v>0</v>
      </c>
      <c r="J635" s="244">
        <f>J636</f>
        <v>0</v>
      </c>
      <c r="K635" s="244">
        <f t="shared" ref="K635:L635" si="285">K636</f>
        <v>0</v>
      </c>
      <c r="L635" s="244">
        <f t="shared" si="285"/>
        <v>55</v>
      </c>
    </row>
    <row r="636" spans="1:12" ht="25.5">
      <c r="A636" s="255" t="s">
        <v>43</v>
      </c>
      <c r="B636" s="247" t="s">
        <v>27</v>
      </c>
      <c r="C636" s="247" t="s">
        <v>57</v>
      </c>
      <c r="D636" s="247" t="s">
        <v>57</v>
      </c>
      <c r="E636" s="247" t="s">
        <v>553</v>
      </c>
      <c r="F636" s="247" t="s">
        <v>44</v>
      </c>
      <c r="G636" s="248">
        <v>55</v>
      </c>
      <c r="H636" s="258"/>
      <c r="I636" s="259"/>
      <c r="J636" s="259"/>
      <c r="K636" s="259"/>
      <c r="L636" s="250">
        <f t="shared" si="277"/>
        <v>55</v>
      </c>
    </row>
    <row r="637" spans="1:12" s="20" customFormat="1">
      <c r="A637" s="268" t="s">
        <v>554</v>
      </c>
      <c r="B637" s="243"/>
      <c r="C637" s="243" t="s">
        <v>57</v>
      </c>
      <c r="D637" s="243" t="s">
        <v>57</v>
      </c>
      <c r="E637" s="243" t="s">
        <v>555</v>
      </c>
      <c r="F637" s="243"/>
      <c r="G637" s="244">
        <f>G638+G640+G642+G644+G646</f>
        <v>206</v>
      </c>
      <c r="H637" s="244">
        <f>H638+H640+H642+H644+H646</f>
        <v>0</v>
      </c>
      <c r="I637" s="244">
        <f>I638+I640+I642+I644+I646</f>
        <v>0</v>
      </c>
      <c r="J637" s="244">
        <f>J638+J640+J642+J644+J646</f>
        <v>0</v>
      </c>
      <c r="K637" s="244">
        <f t="shared" ref="K637:L637" si="286">K638+K640+K642+K644+K646</f>
        <v>0</v>
      </c>
      <c r="L637" s="244">
        <f t="shared" si="286"/>
        <v>206</v>
      </c>
    </row>
    <row r="638" spans="1:12" s="20" customFormat="1" ht="78.75" customHeight="1">
      <c r="A638" s="307" t="s">
        <v>556</v>
      </c>
      <c r="B638" s="243" t="s">
        <v>27</v>
      </c>
      <c r="C638" s="243" t="s">
        <v>57</v>
      </c>
      <c r="D638" s="243" t="s">
        <v>57</v>
      </c>
      <c r="E638" s="243" t="s">
        <v>557</v>
      </c>
      <c r="F638" s="243"/>
      <c r="G638" s="244">
        <f>G639</f>
        <v>51</v>
      </c>
      <c r="H638" s="244">
        <f>H639</f>
        <v>0</v>
      </c>
      <c r="I638" s="244">
        <f>I639</f>
        <v>0</v>
      </c>
      <c r="J638" s="244">
        <f>J639</f>
        <v>0</v>
      </c>
      <c r="K638" s="244">
        <f t="shared" ref="K638:L638" si="287">K639</f>
        <v>0</v>
      </c>
      <c r="L638" s="244">
        <f t="shared" si="287"/>
        <v>51</v>
      </c>
    </row>
    <row r="639" spans="1:12" ht="25.5">
      <c r="A639" s="255" t="s">
        <v>43</v>
      </c>
      <c r="B639" s="247" t="s">
        <v>27</v>
      </c>
      <c r="C639" s="247" t="s">
        <v>57</v>
      </c>
      <c r="D639" s="247" t="s">
        <v>57</v>
      </c>
      <c r="E639" s="247" t="s">
        <v>557</v>
      </c>
      <c r="F639" s="247" t="s">
        <v>44</v>
      </c>
      <c r="G639" s="248">
        <v>51</v>
      </c>
      <c r="H639" s="258"/>
      <c r="I639" s="259"/>
      <c r="J639" s="259"/>
      <c r="K639" s="259"/>
      <c r="L639" s="250">
        <f t="shared" si="277"/>
        <v>51</v>
      </c>
    </row>
    <row r="640" spans="1:12" s="20" customFormat="1" ht="154.5" customHeight="1">
      <c r="A640" s="307" t="s">
        <v>558</v>
      </c>
      <c r="B640" s="243" t="s">
        <v>27</v>
      </c>
      <c r="C640" s="243" t="s">
        <v>57</v>
      </c>
      <c r="D640" s="243" t="s">
        <v>57</v>
      </c>
      <c r="E640" s="243" t="s">
        <v>559</v>
      </c>
      <c r="F640" s="243"/>
      <c r="G640" s="244">
        <f>G641</f>
        <v>25</v>
      </c>
      <c r="H640" s="244">
        <f>H641</f>
        <v>0</v>
      </c>
      <c r="I640" s="244">
        <f>I641</f>
        <v>0</v>
      </c>
      <c r="J640" s="244">
        <f>J641</f>
        <v>0</v>
      </c>
      <c r="K640" s="244">
        <f t="shared" ref="K640:L640" si="288">K641</f>
        <v>0</v>
      </c>
      <c r="L640" s="244">
        <f t="shared" si="288"/>
        <v>25</v>
      </c>
    </row>
    <row r="641" spans="1:12" ht="25.5">
      <c r="A641" s="255" t="s">
        <v>43</v>
      </c>
      <c r="B641" s="247" t="s">
        <v>27</v>
      </c>
      <c r="C641" s="247" t="s">
        <v>57</v>
      </c>
      <c r="D641" s="247" t="s">
        <v>57</v>
      </c>
      <c r="E641" s="247" t="s">
        <v>559</v>
      </c>
      <c r="F641" s="247" t="s">
        <v>44</v>
      </c>
      <c r="G641" s="248">
        <v>25</v>
      </c>
      <c r="H641" s="258"/>
      <c r="I641" s="259"/>
      <c r="J641" s="259"/>
      <c r="K641" s="259"/>
      <c r="L641" s="250">
        <f t="shared" si="277"/>
        <v>25</v>
      </c>
    </row>
    <row r="642" spans="1:12" s="20" customFormat="1" ht="100.5" customHeight="1">
      <c r="A642" s="307" t="s">
        <v>560</v>
      </c>
      <c r="B642" s="243" t="s">
        <v>27</v>
      </c>
      <c r="C642" s="243" t="s">
        <v>57</v>
      </c>
      <c r="D642" s="243" t="s">
        <v>57</v>
      </c>
      <c r="E642" s="243" t="s">
        <v>561</v>
      </c>
      <c r="F642" s="243"/>
      <c r="G642" s="244">
        <f>G643</f>
        <v>60</v>
      </c>
      <c r="H642" s="244">
        <f>H643</f>
        <v>0</v>
      </c>
      <c r="I642" s="244">
        <f>I643</f>
        <v>0</v>
      </c>
      <c r="J642" s="244">
        <f>J643</f>
        <v>0</v>
      </c>
      <c r="K642" s="244">
        <f t="shared" ref="K642:L642" si="289">K643</f>
        <v>0</v>
      </c>
      <c r="L642" s="244">
        <f t="shared" si="289"/>
        <v>60</v>
      </c>
    </row>
    <row r="643" spans="1:12" ht="25.5">
      <c r="A643" s="255" t="s">
        <v>43</v>
      </c>
      <c r="B643" s="247" t="s">
        <v>27</v>
      </c>
      <c r="C643" s="247" t="s">
        <v>57</v>
      </c>
      <c r="D643" s="247" t="s">
        <v>57</v>
      </c>
      <c r="E643" s="247" t="s">
        <v>561</v>
      </c>
      <c r="F643" s="247" t="s">
        <v>44</v>
      </c>
      <c r="G643" s="248">
        <v>60</v>
      </c>
      <c r="H643" s="258"/>
      <c r="I643" s="259"/>
      <c r="J643" s="259"/>
      <c r="K643" s="259"/>
      <c r="L643" s="250">
        <f t="shared" si="277"/>
        <v>60</v>
      </c>
    </row>
    <row r="644" spans="1:12" s="20" customFormat="1" ht="43.5" customHeight="1">
      <c r="A644" s="307" t="s">
        <v>562</v>
      </c>
      <c r="B644" s="243" t="s">
        <v>27</v>
      </c>
      <c r="C644" s="243" t="s">
        <v>57</v>
      </c>
      <c r="D644" s="243" t="s">
        <v>57</v>
      </c>
      <c r="E644" s="243" t="s">
        <v>563</v>
      </c>
      <c r="F644" s="243"/>
      <c r="G644" s="244">
        <f>G645</f>
        <v>30</v>
      </c>
      <c r="H644" s="244">
        <f>H645</f>
        <v>0</v>
      </c>
      <c r="I644" s="244">
        <f>I645</f>
        <v>0</v>
      </c>
      <c r="J644" s="244">
        <f>J645</f>
        <v>0</v>
      </c>
      <c r="K644" s="244">
        <f t="shared" ref="K644:L644" si="290">K645</f>
        <v>0</v>
      </c>
      <c r="L644" s="244">
        <f t="shared" si="290"/>
        <v>30</v>
      </c>
    </row>
    <row r="645" spans="1:12" ht="25.5">
      <c r="A645" s="255" t="s">
        <v>43</v>
      </c>
      <c r="B645" s="247" t="s">
        <v>27</v>
      </c>
      <c r="C645" s="247" t="s">
        <v>57</v>
      </c>
      <c r="D645" s="247" t="s">
        <v>57</v>
      </c>
      <c r="E645" s="247" t="s">
        <v>563</v>
      </c>
      <c r="F645" s="247" t="s">
        <v>44</v>
      </c>
      <c r="G645" s="248">
        <v>30</v>
      </c>
      <c r="H645" s="258"/>
      <c r="I645" s="259"/>
      <c r="J645" s="259"/>
      <c r="K645" s="259"/>
      <c r="L645" s="250">
        <f t="shared" si="277"/>
        <v>30</v>
      </c>
    </row>
    <row r="646" spans="1:12" s="20" customFormat="1" ht="204" customHeight="1">
      <c r="A646" s="307" t="s">
        <v>564</v>
      </c>
      <c r="B646" s="243" t="s">
        <v>27</v>
      </c>
      <c r="C646" s="243" t="s">
        <v>57</v>
      </c>
      <c r="D646" s="243" t="s">
        <v>57</v>
      </c>
      <c r="E646" s="243" t="s">
        <v>565</v>
      </c>
      <c r="F646" s="243"/>
      <c r="G646" s="244">
        <f>G647</f>
        <v>40</v>
      </c>
      <c r="H646" s="244">
        <f>H647</f>
        <v>0</v>
      </c>
      <c r="I646" s="244">
        <f>I647</f>
        <v>0</v>
      </c>
      <c r="J646" s="244">
        <f>J647</f>
        <v>0</v>
      </c>
      <c r="K646" s="244">
        <f t="shared" ref="K646:L646" si="291">K647</f>
        <v>0</v>
      </c>
      <c r="L646" s="244">
        <f t="shared" si="291"/>
        <v>40</v>
      </c>
    </row>
    <row r="647" spans="1:12" ht="25.5">
      <c r="A647" s="255" t="s">
        <v>43</v>
      </c>
      <c r="B647" s="247" t="s">
        <v>27</v>
      </c>
      <c r="C647" s="247" t="s">
        <v>57</v>
      </c>
      <c r="D647" s="247" t="s">
        <v>57</v>
      </c>
      <c r="E647" s="247" t="s">
        <v>565</v>
      </c>
      <c r="F647" s="247" t="s">
        <v>44</v>
      </c>
      <c r="G647" s="248">
        <v>40</v>
      </c>
      <c r="H647" s="258"/>
      <c r="I647" s="259"/>
      <c r="J647" s="259"/>
      <c r="K647" s="259"/>
      <c r="L647" s="250">
        <f t="shared" si="277"/>
        <v>40</v>
      </c>
    </row>
    <row r="648" spans="1:12" s="20" customFormat="1">
      <c r="A648" s="268" t="s">
        <v>566</v>
      </c>
      <c r="B648" s="243"/>
      <c r="C648" s="243" t="s">
        <v>57</v>
      </c>
      <c r="D648" s="243" t="s">
        <v>57</v>
      </c>
      <c r="E648" s="243" t="s">
        <v>567</v>
      </c>
      <c r="F648" s="243"/>
      <c r="G648" s="244">
        <f>G649+G651+G653+G655+G657</f>
        <v>311</v>
      </c>
      <c r="H648" s="244">
        <f>H649+H651+H653+H655+H657</f>
        <v>0</v>
      </c>
      <c r="I648" s="244">
        <f>I649+I651+I653+I655+I657</f>
        <v>70</v>
      </c>
      <c r="J648" s="244">
        <f>J649+J651+J653+J655+J657</f>
        <v>0</v>
      </c>
      <c r="K648" s="244">
        <f t="shared" ref="K648:L648" si="292">K649+K651+K653+K655+K657</f>
        <v>0</v>
      </c>
      <c r="L648" s="244">
        <f t="shared" si="292"/>
        <v>381</v>
      </c>
    </row>
    <row r="649" spans="1:12" s="20" customFormat="1" ht="150" customHeight="1">
      <c r="A649" s="307" t="s">
        <v>568</v>
      </c>
      <c r="B649" s="243" t="s">
        <v>27</v>
      </c>
      <c r="C649" s="243" t="s">
        <v>57</v>
      </c>
      <c r="D649" s="243" t="s">
        <v>57</v>
      </c>
      <c r="E649" s="243" t="s">
        <v>569</v>
      </c>
      <c r="F649" s="243"/>
      <c r="G649" s="244">
        <f>G650</f>
        <v>66</v>
      </c>
      <c r="H649" s="244">
        <f>H650</f>
        <v>0</v>
      </c>
      <c r="I649" s="244">
        <f>I650</f>
        <v>0</v>
      </c>
      <c r="J649" s="244">
        <f>J650</f>
        <v>0</v>
      </c>
      <c r="K649" s="244">
        <f t="shared" ref="K649:L649" si="293">K650</f>
        <v>0</v>
      </c>
      <c r="L649" s="244">
        <f t="shared" si="293"/>
        <v>66</v>
      </c>
    </row>
    <row r="650" spans="1:12" ht="25.5">
      <c r="A650" s="255" t="s">
        <v>43</v>
      </c>
      <c r="B650" s="247" t="s">
        <v>27</v>
      </c>
      <c r="C650" s="247" t="s">
        <v>57</v>
      </c>
      <c r="D650" s="247" t="s">
        <v>57</v>
      </c>
      <c r="E650" s="247" t="s">
        <v>569</v>
      </c>
      <c r="F650" s="247" t="s">
        <v>44</v>
      </c>
      <c r="G650" s="248">
        <v>66</v>
      </c>
      <c r="H650" s="258"/>
      <c r="I650" s="259"/>
      <c r="J650" s="259"/>
      <c r="K650" s="259"/>
      <c r="L650" s="250">
        <f t="shared" si="277"/>
        <v>66</v>
      </c>
    </row>
    <row r="651" spans="1:12" s="20" customFormat="1" ht="63.75">
      <c r="A651" s="268" t="s">
        <v>570</v>
      </c>
      <c r="B651" s="243" t="s">
        <v>27</v>
      </c>
      <c r="C651" s="243" t="s">
        <v>57</v>
      </c>
      <c r="D651" s="243" t="s">
        <v>57</v>
      </c>
      <c r="E651" s="243" t="s">
        <v>571</v>
      </c>
      <c r="F651" s="243"/>
      <c r="G651" s="244">
        <f>G652</f>
        <v>130</v>
      </c>
      <c r="H651" s="244">
        <f>H652</f>
        <v>0</v>
      </c>
      <c r="I651" s="244">
        <f>I652</f>
        <v>0</v>
      </c>
      <c r="J651" s="244">
        <f>J652</f>
        <v>0</v>
      </c>
      <c r="K651" s="244">
        <f t="shared" ref="K651:L651" si="294">K652</f>
        <v>0</v>
      </c>
      <c r="L651" s="244">
        <f t="shared" si="294"/>
        <v>130</v>
      </c>
    </row>
    <row r="652" spans="1:12" ht="25.5">
      <c r="A652" s="255" t="s">
        <v>43</v>
      </c>
      <c r="B652" s="247" t="s">
        <v>27</v>
      </c>
      <c r="C652" s="247" t="s">
        <v>57</v>
      </c>
      <c r="D652" s="247" t="s">
        <v>57</v>
      </c>
      <c r="E652" s="247" t="s">
        <v>571</v>
      </c>
      <c r="F652" s="247" t="s">
        <v>44</v>
      </c>
      <c r="G652" s="248">
        <v>130</v>
      </c>
      <c r="H652" s="258"/>
      <c r="I652" s="259"/>
      <c r="J652" s="259"/>
      <c r="K652" s="259"/>
      <c r="L652" s="250">
        <f t="shared" si="277"/>
        <v>130</v>
      </c>
    </row>
    <row r="653" spans="1:12" s="20" customFormat="1" ht="75.75" customHeight="1">
      <c r="A653" s="307" t="s">
        <v>572</v>
      </c>
      <c r="B653" s="243" t="s">
        <v>27</v>
      </c>
      <c r="C653" s="243" t="s">
        <v>57</v>
      </c>
      <c r="D653" s="243" t="s">
        <v>57</v>
      </c>
      <c r="E653" s="243" t="s">
        <v>573</v>
      </c>
      <c r="F653" s="243"/>
      <c r="G653" s="244">
        <f>G654</f>
        <v>65</v>
      </c>
      <c r="H653" s="244">
        <f>H654</f>
        <v>0</v>
      </c>
      <c r="I653" s="244">
        <f>I654</f>
        <v>0</v>
      </c>
      <c r="J653" s="244">
        <f>J654</f>
        <v>0</v>
      </c>
      <c r="K653" s="244">
        <f t="shared" ref="K653:L653" si="295">K654</f>
        <v>0</v>
      </c>
      <c r="L653" s="244">
        <f t="shared" si="295"/>
        <v>65</v>
      </c>
    </row>
    <row r="654" spans="1:12" ht="25.5">
      <c r="A654" s="255" t="s">
        <v>43</v>
      </c>
      <c r="B654" s="247" t="s">
        <v>27</v>
      </c>
      <c r="C654" s="247" t="s">
        <v>57</v>
      </c>
      <c r="D654" s="247" t="s">
        <v>57</v>
      </c>
      <c r="E654" s="247" t="s">
        <v>573</v>
      </c>
      <c r="F654" s="247" t="s">
        <v>44</v>
      </c>
      <c r="G654" s="248">
        <v>65</v>
      </c>
      <c r="H654" s="258"/>
      <c r="I654" s="259"/>
      <c r="J654" s="259"/>
      <c r="K654" s="259"/>
      <c r="L654" s="250">
        <f t="shared" si="277"/>
        <v>65</v>
      </c>
    </row>
    <row r="655" spans="1:12" s="20" customFormat="1" ht="206.25" customHeight="1">
      <c r="A655" s="307" t="s">
        <v>574</v>
      </c>
      <c r="B655" s="243" t="s">
        <v>27</v>
      </c>
      <c r="C655" s="243" t="s">
        <v>57</v>
      </c>
      <c r="D655" s="243" t="s">
        <v>57</v>
      </c>
      <c r="E655" s="243" t="s">
        <v>575</v>
      </c>
      <c r="F655" s="243"/>
      <c r="G655" s="244">
        <f>G656</f>
        <v>50</v>
      </c>
      <c r="H655" s="244">
        <f>H656</f>
        <v>0</v>
      </c>
      <c r="I655" s="244">
        <f>I656</f>
        <v>0</v>
      </c>
      <c r="J655" s="244">
        <f>J656</f>
        <v>0</v>
      </c>
      <c r="K655" s="244">
        <f t="shared" ref="K655:L655" si="296">K656</f>
        <v>0</v>
      </c>
      <c r="L655" s="244">
        <f t="shared" si="296"/>
        <v>50</v>
      </c>
    </row>
    <row r="656" spans="1:12" ht="25.5">
      <c r="A656" s="255" t="s">
        <v>43</v>
      </c>
      <c r="B656" s="247" t="s">
        <v>27</v>
      </c>
      <c r="C656" s="247" t="s">
        <v>57</v>
      </c>
      <c r="D656" s="247" t="s">
        <v>57</v>
      </c>
      <c r="E656" s="247" t="s">
        <v>575</v>
      </c>
      <c r="F656" s="247" t="s">
        <v>44</v>
      </c>
      <c r="G656" s="248">
        <v>50</v>
      </c>
      <c r="H656" s="258"/>
      <c r="I656" s="259"/>
      <c r="J656" s="259"/>
      <c r="K656" s="259"/>
      <c r="L656" s="250">
        <f t="shared" si="277"/>
        <v>50</v>
      </c>
    </row>
    <row r="657" spans="1:12" s="20" customFormat="1" ht="25.5">
      <c r="A657" s="301" t="s">
        <v>576</v>
      </c>
      <c r="B657" s="243" t="s">
        <v>27</v>
      </c>
      <c r="C657" s="243" t="s">
        <v>57</v>
      </c>
      <c r="D657" s="243" t="s">
        <v>57</v>
      </c>
      <c r="E657" s="243" t="s">
        <v>577</v>
      </c>
      <c r="F657" s="243"/>
      <c r="G657" s="244">
        <f>G658</f>
        <v>0</v>
      </c>
      <c r="H657" s="244">
        <f>H658</f>
        <v>0</v>
      </c>
      <c r="I657" s="244">
        <f>I658</f>
        <v>70</v>
      </c>
      <c r="J657" s="244">
        <f>J658</f>
        <v>0</v>
      </c>
      <c r="K657" s="244">
        <f t="shared" ref="K657:L657" si="297">K658</f>
        <v>0</v>
      </c>
      <c r="L657" s="244">
        <f t="shared" si="297"/>
        <v>70</v>
      </c>
    </row>
    <row r="658" spans="1:12" ht="25.5">
      <c r="A658" s="255" t="s">
        <v>43</v>
      </c>
      <c r="B658" s="247" t="s">
        <v>27</v>
      </c>
      <c r="C658" s="247" t="s">
        <v>57</v>
      </c>
      <c r="D658" s="247" t="s">
        <v>57</v>
      </c>
      <c r="E658" s="247" t="s">
        <v>577</v>
      </c>
      <c r="F658" s="247" t="s">
        <v>44</v>
      </c>
      <c r="G658" s="248"/>
      <c r="H658" s="258"/>
      <c r="I658" s="259">
        <v>70</v>
      </c>
      <c r="J658" s="259"/>
      <c r="K658" s="259"/>
      <c r="L658" s="250">
        <f t="shared" si="277"/>
        <v>70</v>
      </c>
    </row>
    <row r="659" spans="1:12" s="20" customFormat="1" ht="25.5">
      <c r="A659" s="245" t="s">
        <v>578</v>
      </c>
      <c r="B659" s="243" t="s">
        <v>27</v>
      </c>
      <c r="C659" s="243" t="s">
        <v>57</v>
      </c>
      <c r="D659" s="243" t="s">
        <v>57</v>
      </c>
      <c r="E659" s="243" t="s">
        <v>579</v>
      </c>
      <c r="F659" s="243"/>
      <c r="G659" s="244">
        <f>G660</f>
        <v>0</v>
      </c>
      <c r="H659" s="244">
        <f>H660</f>
        <v>0</v>
      </c>
      <c r="I659" s="244">
        <f>I660</f>
        <v>750</v>
      </c>
      <c r="J659" s="244">
        <f>J660</f>
        <v>0</v>
      </c>
      <c r="K659" s="244">
        <f t="shared" ref="K659:L659" si="298">K660</f>
        <v>0</v>
      </c>
      <c r="L659" s="244">
        <f t="shared" si="298"/>
        <v>750</v>
      </c>
    </row>
    <row r="660" spans="1:12" ht="25.5">
      <c r="A660" s="255" t="s">
        <v>43</v>
      </c>
      <c r="B660" s="247" t="s">
        <v>27</v>
      </c>
      <c r="C660" s="247" t="s">
        <v>57</v>
      </c>
      <c r="D660" s="247" t="s">
        <v>57</v>
      </c>
      <c r="E660" s="247" t="s">
        <v>579</v>
      </c>
      <c r="F660" s="247" t="s">
        <v>44</v>
      </c>
      <c r="G660" s="248"/>
      <c r="H660" s="258"/>
      <c r="I660" s="259">
        <v>750</v>
      </c>
      <c r="J660" s="259"/>
      <c r="K660" s="259"/>
      <c r="L660" s="250">
        <f t="shared" si="277"/>
        <v>750</v>
      </c>
    </row>
    <row r="661" spans="1:12">
      <c r="A661" s="245" t="s">
        <v>580</v>
      </c>
      <c r="B661" s="243" t="s">
        <v>27</v>
      </c>
      <c r="C661" s="243" t="s">
        <v>57</v>
      </c>
      <c r="D661" s="243" t="s">
        <v>57</v>
      </c>
      <c r="E661" s="243" t="s">
        <v>581</v>
      </c>
      <c r="F661" s="243"/>
      <c r="G661" s="244">
        <f>G662+G663</f>
        <v>0</v>
      </c>
      <c r="H661" s="244">
        <f>H662+H663</f>
        <v>0</v>
      </c>
      <c r="I661" s="244">
        <f>I662+I663</f>
        <v>3614.7</v>
      </c>
      <c r="J661" s="244">
        <f>J662+J663</f>
        <v>0</v>
      </c>
      <c r="K661" s="244">
        <f t="shared" ref="K661:L661" si="299">K662+K663</f>
        <v>0</v>
      </c>
      <c r="L661" s="244">
        <f t="shared" si="299"/>
        <v>3614.7</v>
      </c>
    </row>
    <row r="662" spans="1:12" ht="25.5">
      <c r="A662" s="255" t="s">
        <v>43</v>
      </c>
      <c r="B662" s="247" t="s">
        <v>27</v>
      </c>
      <c r="C662" s="247" t="s">
        <v>57</v>
      </c>
      <c r="D662" s="247" t="s">
        <v>57</v>
      </c>
      <c r="E662" s="247" t="s">
        <v>581</v>
      </c>
      <c r="F662" s="247" t="s">
        <v>44</v>
      </c>
      <c r="G662" s="248"/>
      <c r="H662" s="258"/>
      <c r="I662" s="259">
        <v>3614.7</v>
      </c>
      <c r="J662" s="259">
        <v>-2567.875</v>
      </c>
      <c r="K662" s="259"/>
      <c r="L662" s="250">
        <f t="shared" si="277"/>
        <v>1046.8249999999998</v>
      </c>
    </row>
    <row r="663" spans="1:12" ht="51">
      <c r="A663" s="274" t="s">
        <v>349</v>
      </c>
      <c r="B663" s="247" t="s">
        <v>27</v>
      </c>
      <c r="C663" s="247" t="s">
        <v>57</v>
      </c>
      <c r="D663" s="247" t="s">
        <v>57</v>
      </c>
      <c r="E663" s="247" t="s">
        <v>581</v>
      </c>
      <c r="F663" s="247" t="s">
        <v>87</v>
      </c>
      <c r="G663" s="248"/>
      <c r="H663" s="258"/>
      <c r="I663" s="259"/>
      <c r="J663" s="259">
        <v>2567.875</v>
      </c>
      <c r="K663" s="259"/>
      <c r="L663" s="250">
        <f t="shared" si="277"/>
        <v>2567.875</v>
      </c>
    </row>
    <row r="664" spans="1:12" s="20" customFormat="1" ht="25.5">
      <c r="A664" s="245" t="s">
        <v>582</v>
      </c>
      <c r="B664" s="243" t="s">
        <v>27</v>
      </c>
      <c r="C664" s="243" t="s">
        <v>57</v>
      </c>
      <c r="D664" s="243" t="s">
        <v>57</v>
      </c>
      <c r="E664" s="243" t="s">
        <v>583</v>
      </c>
      <c r="F664" s="243"/>
      <c r="G664" s="244">
        <f>G665+G666</f>
        <v>0</v>
      </c>
      <c r="H664" s="244">
        <f>H665+H666</f>
        <v>0</v>
      </c>
      <c r="I664" s="244">
        <f>I665+I666</f>
        <v>3229.7</v>
      </c>
      <c r="J664" s="244">
        <f>J665+J666</f>
        <v>0</v>
      </c>
      <c r="K664" s="244">
        <f t="shared" ref="K664:L664" si="300">K665+K666</f>
        <v>0</v>
      </c>
      <c r="L664" s="244">
        <f t="shared" si="300"/>
        <v>3229.7</v>
      </c>
    </row>
    <row r="665" spans="1:12" ht="25.5">
      <c r="A665" s="255" t="s">
        <v>43</v>
      </c>
      <c r="B665" s="247" t="s">
        <v>27</v>
      </c>
      <c r="C665" s="247" t="s">
        <v>57</v>
      </c>
      <c r="D665" s="247" t="s">
        <v>57</v>
      </c>
      <c r="E665" s="247" t="s">
        <v>583</v>
      </c>
      <c r="F665" s="247" t="s">
        <v>44</v>
      </c>
      <c r="G665" s="248"/>
      <c r="H665" s="258"/>
      <c r="I665" s="259">
        <v>3229.7</v>
      </c>
      <c r="J665" s="259">
        <v>-2285.1849999999999</v>
      </c>
      <c r="K665" s="259"/>
      <c r="L665" s="250">
        <f t="shared" si="277"/>
        <v>944.51499999999987</v>
      </c>
    </row>
    <row r="666" spans="1:12" ht="51">
      <c r="A666" s="274" t="s">
        <v>349</v>
      </c>
      <c r="B666" s="247" t="s">
        <v>27</v>
      </c>
      <c r="C666" s="247" t="s">
        <v>57</v>
      </c>
      <c r="D666" s="247" t="s">
        <v>57</v>
      </c>
      <c r="E666" s="247" t="s">
        <v>583</v>
      </c>
      <c r="F666" s="247" t="s">
        <v>87</v>
      </c>
      <c r="G666" s="248"/>
      <c r="H666" s="258"/>
      <c r="I666" s="259"/>
      <c r="J666" s="259">
        <v>2285.1849999999999</v>
      </c>
      <c r="K666" s="259"/>
      <c r="L666" s="250">
        <f t="shared" si="277"/>
        <v>2285.1849999999999</v>
      </c>
    </row>
    <row r="667" spans="1:12" s="20" customFormat="1" ht="51">
      <c r="A667" s="245" t="s">
        <v>584</v>
      </c>
      <c r="B667" s="243" t="s">
        <v>27</v>
      </c>
      <c r="C667" s="243" t="s">
        <v>57</v>
      </c>
      <c r="D667" s="243" t="s">
        <v>57</v>
      </c>
      <c r="E667" s="243" t="s">
        <v>585</v>
      </c>
      <c r="F667" s="243"/>
      <c r="G667" s="244">
        <f>G668</f>
        <v>0</v>
      </c>
      <c r="H667" s="244">
        <f>H668</f>
        <v>0</v>
      </c>
      <c r="I667" s="244">
        <f>I668</f>
        <v>275</v>
      </c>
      <c r="J667" s="244">
        <f>J668</f>
        <v>0</v>
      </c>
      <c r="K667" s="244">
        <f t="shared" ref="K667:L667" si="301">K668</f>
        <v>0</v>
      </c>
      <c r="L667" s="244">
        <f t="shared" si="301"/>
        <v>275</v>
      </c>
    </row>
    <row r="668" spans="1:12" ht="25.5">
      <c r="A668" s="255" t="s">
        <v>43</v>
      </c>
      <c r="B668" s="247" t="s">
        <v>27</v>
      </c>
      <c r="C668" s="247" t="s">
        <v>57</v>
      </c>
      <c r="D668" s="247" t="s">
        <v>57</v>
      </c>
      <c r="E668" s="247" t="s">
        <v>585</v>
      </c>
      <c r="F668" s="247" t="s">
        <v>44</v>
      </c>
      <c r="G668" s="248"/>
      <c r="H668" s="258"/>
      <c r="I668" s="259">
        <v>275</v>
      </c>
      <c r="J668" s="259"/>
      <c r="K668" s="259"/>
      <c r="L668" s="250">
        <f t="shared" si="277"/>
        <v>275</v>
      </c>
    </row>
    <row r="669" spans="1:12">
      <c r="A669" s="242" t="s">
        <v>586</v>
      </c>
      <c r="B669" s="243" t="s">
        <v>27</v>
      </c>
      <c r="C669" s="243" t="s">
        <v>57</v>
      </c>
      <c r="D669" s="243" t="s">
        <v>139</v>
      </c>
      <c r="E669" s="243"/>
      <c r="F669" s="243"/>
      <c r="G669" s="244">
        <f>G670+G695+G697+G699</f>
        <v>63551.7</v>
      </c>
      <c r="H669" s="244">
        <f t="shared" ref="H669:L669" si="302">H670+H695+H697+H699</f>
        <v>551.45029999999997</v>
      </c>
      <c r="I669" s="244">
        <f t="shared" si="302"/>
        <v>2450</v>
      </c>
      <c r="J669" s="244">
        <f t="shared" si="302"/>
        <v>468.4</v>
      </c>
      <c r="K669" s="244">
        <f t="shared" si="302"/>
        <v>3000</v>
      </c>
      <c r="L669" s="244">
        <f t="shared" si="302"/>
        <v>70021.550299999974</v>
      </c>
    </row>
    <row r="670" spans="1:12" s="20" customFormat="1">
      <c r="A670" s="242" t="s">
        <v>241</v>
      </c>
      <c r="B670" s="243" t="s">
        <v>27</v>
      </c>
      <c r="C670" s="243" t="s">
        <v>57</v>
      </c>
      <c r="D670" s="243" t="s">
        <v>139</v>
      </c>
      <c r="E670" s="243" t="s">
        <v>587</v>
      </c>
      <c r="F670" s="243"/>
      <c r="G670" s="244">
        <f>G671+G673+G675+G682+G689+G691+G693</f>
        <v>63551.7</v>
      </c>
      <c r="H670" s="244">
        <f t="shared" ref="H670:L670" si="303">H671+H673+H675+H682+H689+H691+H693</f>
        <v>311.45030000000003</v>
      </c>
      <c r="I670" s="244">
        <f t="shared" si="303"/>
        <v>2300</v>
      </c>
      <c r="J670" s="244">
        <f t="shared" si="303"/>
        <v>0</v>
      </c>
      <c r="K670" s="244">
        <f t="shared" si="303"/>
        <v>3000</v>
      </c>
      <c r="L670" s="244">
        <f t="shared" si="303"/>
        <v>69163.150299999979</v>
      </c>
    </row>
    <row r="671" spans="1:12" s="20" customFormat="1">
      <c r="A671" s="242" t="s">
        <v>588</v>
      </c>
      <c r="B671" s="243" t="s">
        <v>27</v>
      </c>
      <c r="C671" s="243" t="s">
        <v>57</v>
      </c>
      <c r="D671" s="243" t="s">
        <v>139</v>
      </c>
      <c r="E671" s="243" t="s">
        <v>589</v>
      </c>
      <c r="F671" s="243"/>
      <c r="G671" s="244">
        <f>G672</f>
        <v>1400</v>
      </c>
      <c r="H671" s="244">
        <f>H672</f>
        <v>0</v>
      </c>
      <c r="I671" s="244">
        <f>I672</f>
        <v>-800</v>
      </c>
      <c r="J671" s="244">
        <f>J672</f>
        <v>0</v>
      </c>
      <c r="K671" s="244">
        <f t="shared" ref="K671:L671" si="304">K672</f>
        <v>0</v>
      </c>
      <c r="L671" s="244">
        <f t="shared" si="304"/>
        <v>600</v>
      </c>
    </row>
    <row r="672" spans="1:12" ht="25.5">
      <c r="A672" s="255" t="s">
        <v>43</v>
      </c>
      <c r="B672" s="247" t="s">
        <v>27</v>
      </c>
      <c r="C672" s="247" t="s">
        <v>57</v>
      </c>
      <c r="D672" s="247" t="s">
        <v>139</v>
      </c>
      <c r="E672" s="247" t="s">
        <v>589</v>
      </c>
      <c r="F672" s="247" t="s">
        <v>44</v>
      </c>
      <c r="G672" s="248">
        <v>1400</v>
      </c>
      <c r="H672" s="258"/>
      <c r="I672" s="259">
        <v>-800</v>
      </c>
      <c r="J672" s="259"/>
      <c r="K672" s="259"/>
      <c r="L672" s="250">
        <f t="shared" si="277"/>
        <v>600</v>
      </c>
    </row>
    <row r="673" spans="1:12" s="20" customFormat="1" ht="25.5">
      <c r="A673" s="242" t="s">
        <v>590</v>
      </c>
      <c r="B673" s="243" t="s">
        <v>27</v>
      </c>
      <c r="C673" s="243" t="s">
        <v>57</v>
      </c>
      <c r="D673" s="243" t="s">
        <v>139</v>
      </c>
      <c r="E673" s="243" t="s">
        <v>591</v>
      </c>
      <c r="F673" s="243"/>
      <c r="G673" s="244">
        <f>G674</f>
        <v>1250</v>
      </c>
      <c r="H673" s="244">
        <f>H674</f>
        <v>0</v>
      </c>
      <c r="I673" s="244">
        <f>I674</f>
        <v>-95.325000000000003</v>
      </c>
      <c r="J673" s="244">
        <f>J674</f>
        <v>0</v>
      </c>
      <c r="K673" s="244">
        <f t="shared" ref="K673:L673" si="305">K674</f>
        <v>0</v>
      </c>
      <c r="L673" s="244">
        <f t="shared" si="305"/>
        <v>1154.675</v>
      </c>
    </row>
    <row r="674" spans="1:12" ht="25.5">
      <c r="A674" s="255" t="s">
        <v>43</v>
      </c>
      <c r="B674" s="247" t="s">
        <v>27</v>
      </c>
      <c r="C674" s="247" t="s">
        <v>57</v>
      </c>
      <c r="D674" s="247" t="s">
        <v>139</v>
      </c>
      <c r="E674" s="247" t="s">
        <v>591</v>
      </c>
      <c r="F674" s="247" t="s">
        <v>44</v>
      </c>
      <c r="G674" s="248">
        <f>700+550</f>
        <v>1250</v>
      </c>
      <c r="H674" s="258"/>
      <c r="I674" s="259">
        <v>-95.325000000000003</v>
      </c>
      <c r="J674" s="259"/>
      <c r="K674" s="259"/>
      <c r="L674" s="250">
        <f t="shared" si="277"/>
        <v>1154.675</v>
      </c>
    </row>
    <row r="675" spans="1:12" s="84" customFormat="1" ht="25.5">
      <c r="A675" s="242" t="s">
        <v>592</v>
      </c>
      <c r="B675" s="243" t="s">
        <v>27</v>
      </c>
      <c r="C675" s="243" t="s">
        <v>57</v>
      </c>
      <c r="D675" s="243" t="s">
        <v>139</v>
      </c>
      <c r="E675" s="243" t="s">
        <v>593</v>
      </c>
      <c r="F675" s="243"/>
      <c r="G675" s="244">
        <f>G676+G677+G678+G679+G680+G681</f>
        <v>23144.799999999999</v>
      </c>
      <c r="H675" s="244">
        <f>H676+H677+H678+H679+H680+H681</f>
        <v>0</v>
      </c>
      <c r="I675" s="244">
        <f>I676+I677+I678+I679+I680+I681</f>
        <v>95.324999999999989</v>
      </c>
      <c r="J675" s="244">
        <f>J676+J677+J678+J679+J680+J681</f>
        <v>0</v>
      </c>
      <c r="K675" s="244">
        <f t="shared" ref="K675:L675" si="306">K676+K677+K678+K679+K680+K681</f>
        <v>0</v>
      </c>
      <c r="L675" s="244">
        <f t="shared" si="306"/>
        <v>23240.124999999996</v>
      </c>
    </row>
    <row r="676" spans="1:12">
      <c r="A676" s="246" t="s">
        <v>30</v>
      </c>
      <c r="B676" s="247" t="s">
        <v>27</v>
      </c>
      <c r="C676" s="247" t="s">
        <v>57</v>
      </c>
      <c r="D676" s="247" t="s">
        <v>139</v>
      </c>
      <c r="E676" s="247" t="s">
        <v>593</v>
      </c>
      <c r="F676" s="247" t="s">
        <v>192</v>
      </c>
      <c r="G676" s="248">
        <v>18731.099999999999</v>
      </c>
      <c r="H676" s="258"/>
      <c r="I676" s="259"/>
      <c r="J676" s="259"/>
      <c r="K676" s="259"/>
      <c r="L676" s="250">
        <f t="shared" si="277"/>
        <v>18731.099999999999</v>
      </c>
    </row>
    <row r="677" spans="1:12" ht="25.5">
      <c r="A677" s="255" t="s">
        <v>35</v>
      </c>
      <c r="B677" s="247" t="s">
        <v>27</v>
      </c>
      <c r="C677" s="247" t="s">
        <v>57</v>
      </c>
      <c r="D677" s="247" t="s">
        <v>139</v>
      </c>
      <c r="E677" s="247" t="s">
        <v>593</v>
      </c>
      <c r="F677" s="247" t="s">
        <v>193</v>
      </c>
      <c r="G677" s="248">
        <v>740.3</v>
      </c>
      <c r="H677" s="258"/>
      <c r="I677" s="259">
        <v>35</v>
      </c>
      <c r="J677" s="259"/>
      <c r="K677" s="259"/>
      <c r="L677" s="250">
        <f t="shared" si="277"/>
        <v>775.3</v>
      </c>
    </row>
    <row r="678" spans="1:12" ht="25.5">
      <c r="A678" s="255" t="s">
        <v>41</v>
      </c>
      <c r="B678" s="247" t="s">
        <v>27</v>
      </c>
      <c r="C678" s="247" t="s">
        <v>57</v>
      </c>
      <c r="D678" s="247" t="s">
        <v>139</v>
      </c>
      <c r="E678" s="247" t="s">
        <v>593</v>
      </c>
      <c r="F678" s="247" t="s">
        <v>42</v>
      </c>
      <c r="G678" s="248">
        <v>749.5</v>
      </c>
      <c r="H678" s="258"/>
      <c r="I678" s="259"/>
      <c r="J678" s="259"/>
      <c r="K678" s="259"/>
      <c r="L678" s="250">
        <f t="shared" si="277"/>
        <v>749.5</v>
      </c>
    </row>
    <row r="679" spans="1:12" s="20" customFormat="1" ht="25.5">
      <c r="A679" s="255" t="s">
        <v>43</v>
      </c>
      <c r="B679" s="247" t="s">
        <v>27</v>
      </c>
      <c r="C679" s="247" t="s">
        <v>57</v>
      </c>
      <c r="D679" s="247" t="s">
        <v>139</v>
      </c>
      <c r="E679" s="247" t="s">
        <v>593</v>
      </c>
      <c r="F679" s="247" t="s">
        <v>44</v>
      </c>
      <c r="G679" s="248">
        <v>2887.9</v>
      </c>
      <c r="H679" s="302"/>
      <c r="I679" s="259">
        <f>-35+95.325</f>
        <v>60.325000000000003</v>
      </c>
      <c r="J679" s="259"/>
      <c r="K679" s="259"/>
      <c r="L679" s="250">
        <f t="shared" si="277"/>
        <v>2948.2249999999999</v>
      </c>
    </row>
    <row r="680" spans="1:12" ht="25.5">
      <c r="A680" s="262" t="s">
        <v>45</v>
      </c>
      <c r="B680" s="247" t="s">
        <v>27</v>
      </c>
      <c r="C680" s="247" t="s">
        <v>57</v>
      </c>
      <c r="D680" s="247" t="s">
        <v>139</v>
      </c>
      <c r="E680" s="247" t="s">
        <v>593</v>
      </c>
      <c r="F680" s="247" t="s">
        <v>46</v>
      </c>
      <c r="G680" s="248"/>
      <c r="H680" s="258"/>
      <c r="I680" s="259">
        <v>33</v>
      </c>
      <c r="J680" s="259"/>
      <c r="K680" s="259"/>
      <c r="L680" s="250">
        <f t="shared" si="277"/>
        <v>33</v>
      </c>
    </row>
    <row r="681" spans="1:12" ht="25.5">
      <c r="A681" s="262" t="s">
        <v>47</v>
      </c>
      <c r="B681" s="247" t="s">
        <v>27</v>
      </c>
      <c r="C681" s="247" t="s">
        <v>57</v>
      </c>
      <c r="D681" s="247" t="s">
        <v>139</v>
      </c>
      <c r="E681" s="247" t="s">
        <v>593</v>
      </c>
      <c r="F681" s="247" t="s">
        <v>48</v>
      </c>
      <c r="G681" s="248">
        <v>36</v>
      </c>
      <c r="H681" s="258"/>
      <c r="I681" s="259">
        <v>-33</v>
      </c>
      <c r="J681" s="259"/>
      <c r="K681" s="259"/>
      <c r="L681" s="250">
        <f t="shared" si="277"/>
        <v>3</v>
      </c>
    </row>
    <row r="682" spans="1:12" s="84" customFormat="1" ht="25.5">
      <c r="A682" s="242" t="s">
        <v>594</v>
      </c>
      <c r="B682" s="243" t="s">
        <v>27</v>
      </c>
      <c r="C682" s="243" t="s">
        <v>57</v>
      </c>
      <c r="D682" s="243" t="s">
        <v>139</v>
      </c>
      <c r="E682" s="243" t="s">
        <v>595</v>
      </c>
      <c r="F682" s="243"/>
      <c r="G682" s="244">
        <f>G683+G684+G685+G686+G687+G688</f>
        <v>37556.899999999994</v>
      </c>
      <c r="H682" s="244">
        <f>H683+H684+H685+H686+H687+H688</f>
        <v>311.45030000000003</v>
      </c>
      <c r="I682" s="244">
        <f>I683+I684+I685+I686+I687+I688</f>
        <v>2300</v>
      </c>
      <c r="J682" s="244">
        <f>J683+J684+J685+J686+J687+J688</f>
        <v>0</v>
      </c>
      <c r="K682" s="244">
        <f t="shared" ref="K682:L682" si="307">K683+K684+K685+K686+K687+K688</f>
        <v>0</v>
      </c>
      <c r="L682" s="244">
        <f t="shared" si="307"/>
        <v>40168.350299999991</v>
      </c>
    </row>
    <row r="683" spans="1:12">
      <c r="A683" s="246" t="s">
        <v>30</v>
      </c>
      <c r="B683" s="247" t="s">
        <v>27</v>
      </c>
      <c r="C683" s="247" t="s">
        <v>57</v>
      </c>
      <c r="D683" s="247" t="s">
        <v>139</v>
      </c>
      <c r="E683" s="247" t="s">
        <v>595</v>
      </c>
      <c r="F683" s="247" t="s">
        <v>192</v>
      </c>
      <c r="G683" s="248">
        <v>29509.200000000001</v>
      </c>
      <c r="H683" s="258"/>
      <c r="I683" s="259">
        <v>2300</v>
      </c>
      <c r="J683" s="259"/>
      <c r="K683" s="259"/>
      <c r="L683" s="250">
        <f t="shared" ref="L683:L750" si="308">I683+H683+G683+J683+K683</f>
        <v>31809.200000000001</v>
      </c>
    </row>
    <row r="684" spans="1:12" ht="25.5">
      <c r="A684" s="255" t="s">
        <v>35</v>
      </c>
      <c r="B684" s="247" t="s">
        <v>27</v>
      </c>
      <c r="C684" s="247" t="s">
        <v>57</v>
      </c>
      <c r="D684" s="247" t="s">
        <v>139</v>
      </c>
      <c r="E684" s="247" t="s">
        <v>595</v>
      </c>
      <c r="F684" s="247" t="s">
        <v>193</v>
      </c>
      <c r="G684" s="248">
        <v>1362.7</v>
      </c>
      <c r="H684" s="258"/>
      <c r="I684" s="259"/>
      <c r="J684" s="259"/>
      <c r="K684" s="259"/>
      <c r="L684" s="250">
        <f t="shared" si="308"/>
        <v>1362.7</v>
      </c>
    </row>
    <row r="685" spans="1:12" ht="25.5">
      <c r="A685" s="255" t="s">
        <v>41</v>
      </c>
      <c r="B685" s="247" t="s">
        <v>27</v>
      </c>
      <c r="C685" s="247" t="s">
        <v>57</v>
      </c>
      <c r="D685" s="247" t="s">
        <v>139</v>
      </c>
      <c r="E685" s="247" t="s">
        <v>595</v>
      </c>
      <c r="F685" s="247" t="s">
        <v>42</v>
      </c>
      <c r="G685" s="248">
        <v>724.6</v>
      </c>
      <c r="H685" s="258"/>
      <c r="I685" s="259">
        <f>30</f>
        <v>30</v>
      </c>
      <c r="J685" s="259"/>
      <c r="K685" s="259">
        <v>30</v>
      </c>
      <c r="L685" s="250">
        <f t="shared" si="308"/>
        <v>784.6</v>
      </c>
    </row>
    <row r="686" spans="1:12" ht="25.5">
      <c r="A686" s="255" t="s">
        <v>43</v>
      </c>
      <c r="B686" s="247" t="s">
        <v>27</v>
      </c>
      <c r="C686" s="247" t="s">
        <v>57</v>
      </c>
      <c r="D686" s="247" t="s">
        <v>139</v>
      </c>
      <c r="E686" s="247" t="s">
        <v>595</v>
      </c>
      <c r="F686" s="247" t="s">
        <v>44</v>
      </c>
      <c r="G686" s="248">
        <f>5615+200</f>
        <v>5815</v>
      </c>
      <c r="H686" s="258">
        <f>26.3503+285.1</f>
        <v>311.45030000000003</v>
      </c>
      <c r="I686" s="259">
        <f>-4-30</f>
        <v>-34</v>
      </c>
      <c r="J686" s="259"/>
      <c r="K686" s="259">
        <v>-30</v>
      </c>
      <c r="L686" s="250">
        <f t="shared" si="308"/>
        <v>6062.4503000000004</v>
      </c>
    </row>
    <row r="687" spans="1:12" ht="25.5">
      <c r="A687" s="262" t="s">
        <v>45</v>
      </c>
      <c r="B687" s="247" t="s">
        <v>27</v>
      </c>
      <c r="C687" s="247" t="s">
        <v>57</v>
      </c>
      <c r="D687" s="247" t="s">
        <v>139</v>
      </c>
      <c r="E687" s="247" t="s">
        <v>595</v>
      </c>
      <c r="F687" s="247" t="s">
        <v>46</v>
      </c>
      <c r="G687" s="248">
        <v>139.56</v>
      </c>
      <c r="H687" s="258"/>
      <c r="I687" s="259"/>
      <c r="J687" s="259"/>
      <c r="K687" s="259"/>
      <c r="L687" s="250">
        <f t="shared" si="308"/>
        <v>139.56</v>
      </c>
    </row>
    <row r="688" spans="1:12" ht="25.5">
      <c r="A688" s="262" t="s">
        <v>47</v>
      </c>
      <c r="B688" s="247" t="s">
        <v>27</v>
      </c>
      <c r="C688" s="247" t="s">
        <v>57</v>
      </c>
      <c r="D688" s="247" t="s">
        <v>139</v>
      </c>
      <c r="E688" s="247" t="s">
        <v>595</v>
      </c>
      <c r="F688" s="247" t="s">
        <v>48</v>
      </c>
      <c r="G688" s="248">
        <v>5.84</v>
      </c>
      <c r="H688" s="258"/>
      <c r="I688" s="259">
        <v>4</v>
      </c>
      <c r="J688" s="259"/>
      <c r="K688" s="259"/>
      <c r="L688" s="250">
        <f t="shared" si="308"/>
        <v>9.84</v>
      </c>
    </row>
    <row r="689" spans="1:12" s="20" customFormat="1">
      <c r="A689" s="242" t="s">
        <v>596</v>
      </c>
      <c r="B689" s="243" t="s">
        <v>27</v>
      </c>
      <c r="C689" s="243" t="s">
        <v>57</v>
      </c>
      <c r="D689" s="243" t="s">
        <v>139</v>
      </c>
      <c r="E689" s="243" t="s">
        <v>597</v>
      </c>
      <c r="F689" s="243"/>
      <c r="G689" s="244">
        <f>G690</f>
        <v>100</v>
      </c>
      <c r="H689" s="244">
        <f>H690</f>
        <v>0</v>
      </c>
      <c r="I689" s="244">
        <f>I690</f>
        <v>40.747999999999998</v>
      </c>
      <c r="J689" s="244">
        <f>J690</f>
        <v>0</v>
      </c>
      <c r="K689" s="244">
        <f t="shared" ref="K689:L689" si="309">K690</f>
        <v>0</v>
      </c>
      <c r="L689" s="244">
        <f t="shared" si="309"/>
        <v>140.74799999999999</v>
      </c>
    </row>
    <row r="690" spans="1:12" ht="25.5">
      <c r="A690" s="255" t="s">
        <v>43</v>
      </c>
      <c r="B690" s="247" t="s">
        <v>27</v>
      </c>
      <c r="C690" s="247" t="s">
        <v>57</v>
      </c>
      <c r="D690" s="247" t="s">
        <v>139</v>
      </c>
      <c r="E690" s="247" t="s">
        <v>597</v>
      </c>
      <c r="F690" s="247" t="s">
        <v>44</v>
      </c>
      <c r="G690" s="248">
        <v>100</v>
      </c>
      <c r="H690" s="258"/>
      <c r="I690" s="259">
        <v>40.747999999999998</v>
      </c>
      <c r="J690" s="259"/>
      <c r="K690" s="259"/>
      <c r="L690" s="250">
        <f t="shared" si="308"/>
        <v>140.74799999999999</v>
      </c>
    </row>
    <row r="691" spans="1:12" s="20" customFormat="1">
      <c r="A691" s="242" t="s">
        <v>598</v>
      </c>
      <c r="B691" s="243" t="s">
        <v>27</v>
      </c>
      <c r="C691" s="243" t="s">
        <v>57</v>
      </c>
      <c r="D691" s="243" t="s">
        <v>139</v>
      </c>
      <c r="E691" s="243" t="s">
        <v>599</v>
      </c>
      <c r="F691" s="243"/>
      <c r="G691" s="244">
        <f>G692</f>
        <v>100</v>
      </c>
      <c r="H691" s="244">
        <f>H692</f>
        <v>0</v>
      </c>
      <c r="I691" s="244">
        <f>I692</f>
        <v>759.25199999999995</v>
      </c>
      <c r="J691" s="244">
        <f>J692</f>
        <v>0</v>
      </c>
      <c r="K691" s="244">
        <f t="shared" ref="K691:L691" si="310">K692</f>
        <v>0</v>
      </c>
      <c r="L691" s="244">
        <f t="shared" si="310"/>
        <v>859.25199999999995</v>
      </c>
    </row>
    <row r="692" spans="1:12" ht="25.5">
      <c r="A692" s="255" t="s">
        <v>43</v>
      </c>
      <c r="B692" s="247" t="s">
        <v>27</v>
      </c>
      <c r="C692" s="247" t="s">
        <v>57</v>
      </c>
      <c r="D692" s="247" t="s">
        <v>139</v>
      </c>
      <c r="E692" s="247" t="s">
        <v>599</v>
      </c>
      <c r="F692" s="247" t="s">
        <v>44</v>
      </c>
      <c r="G692" s="248">
        <v>100</v>
      </c>
      <c r="H692" s="258"/>
      <c r="I692" s="259">
        <v>759.25199999999995</v>
      </c>
      <c r="J692" s="259"/>
      <c r="K692" s="259"/>
      <c r="L692" s="250">
        <f t="shared" si="308"/>
        <v>859.25199999999995</v>
      </c>
    </row>
    <row r="693" spans="1:12" s="20" customFormat="1">
      <c r="A693" s="268" t="s">
        <v>1009</v>
      </c>
      <c r="B693" s="243" t="s">
        <v>27</v>
      </c>
      <c r="C693" s="243" t="s">
        <v>57</v>
      </c>
      <c r="D693" s="243" t="s">
        <v>139</v>
      </c>
      <c r="E693" s="243" t="s">
        <v>597</v>
      </c>
      <c r="F693" s="243"/>
      <c r="G693" s="244">
        <f>G694</f>
        <v>0</v>
      </c>
      <c r="H693" s="244">
        <f t="shared" ref="H693:L693" si="311">H694</f>
        <v>0</v>
      </c>
      <c r="I693" s="244">
        <f t="shared" si="311"/>
        <v>0</v>
      </c>
      <c r="J693" s="244">
        <f t="shared" si="311"/>
        <v>0</v>
      </c>
      <c r="K693" s="244">
        <f t="shared" si="311"/>
        <v>3000</v>
      </c>
      <c r="L693" s="244">
        <f t="shared" si="311"/>
        <v>3000</v>
      </c>
    </row>
    <row r="694" spans="1:12" ht="25.5">
      <c r="A694" s="255" t="s">
        <v>43</v>
      </c>
      <c r="B694" s="247" t="s">
        <v>27</v>
      </c>
      <c r="C694" s="247" t="s">
        <v>57</v>
      </c>
      <c r="D694" s="247" t="s">
        <v>139</v>
      </c>
      <c r="E694" s="247" t="s">
        <v>597</v>
      </c>
      <c r="F694" s="247" t="s">
        <v>44</v>
      </c>
      <c r="G694" s="248"/>
      <c r="H694" s="258"/>
      <c r="I694" s="259"/>
      <c r="J694" s="259"/>
      <c r="K694" s="259">
        <v>3000</v>
      </c>
      <c r="L694" s="249">
        <f>K694</f>
        <v>3000</v>
      </c>
    </row>
    <row r="695" spans="1:12" s="20" customFormat="1" ht="25.5">
      <c r="A695" s="268" t="s">
        <v>600</v>
      </c>
      <c r="B695" s="243" t="s">
        <v>27</v>
      </c>
      <c r="C695" s="243" t="s">
        <v>57</v>
      </c>
      <c r="D695" s="243" t="s">
        <v>139</v>
      </c>
      <c r="E695" s="243" t="s">
        <v>601</v>
      </c>
      <c r="F695" s="243"/>
      <c r="G695" s="244">
        <f>G696</f>
        <v>0</v>
      </c>
      <c r="H695" s="244">
        <f>H696</f>
        <v>240</v>
      </c>
      <c r="I695" s="244">
        <f>I696</f>
        <v>0</v>
      </c>
      <c r="J695" s="244">
        <f>J696</f>
        <v>0</v>
      </c>
      <c r="K695" s="244">
        <f t="shared" ref="K695:L695" si="312">K696</f>
        <v>0</v>
      </c>
      <c r="L695" s="244">
        <f t="shared" si="312"/>
        <v>240</v>
      </c>
    </row>
    <row r="696" spans="1:12">
      <c r="A696" s="252" t="s">
        <v>602</v>
      </c>
      <c r="B696" s="247" t="s">
        <v>27</v>
      </c>
      <c r="C696" s="247" t="s">
        <v>57</v>
      </c>
      <c r="D696" s="247" t="s">
        <v>139</v>
      </c>
      <c r="E696" s="247" t="s">
        <v>601</v>
      </c>
      <c r="F696" s="247" t="s">
        <v>603</v>
      </c>
      <c r="G696" s="248"/>
      <c r="H696" s="258">
        <v>240</v>
      </c>
      <c r="I696" s="258"/>
      <c r="J696" s="259"/>
      <c r="K696" s="259"/>
      <c r="L696" s="250">
        <f t="shared" si="308"/>
        <v>240</v>
      </c>
    </row>
    <row r="697" spans="1:12" s="20" customFormat="1" ht="38.25">
      <c r="A697" s="269" t="s">
        <v>604</v>
      </c>
      <c r="B697" s="243" t="s">
        <v>27</v>
      </c>
      <c r="C697" s="243" t="s">
        <v>57</v>
      </c>
      <c r="D697" s="243" t="s">
        <v>139</v>
      </c>
      <c r="E697" s="243" t="s">
        <v>605</v>
      </c>
      <c r="F697" s="243"/>
      <c r="G697" s="244">
        <f>G698</f>
        <v>0</v>
      </c>
      <c r="H697" s="244">
        <f>H698</f>
        <v>0</v>
      </c>
      <c r="I697" s="244">
        <f>I698</f>
        <v>150</v>
      </c>
      <c r="J697" s="244">
        <f>J698</f>
        <v>0</v>
      </c>
      <c r="K697" s="244">
        <f t="shared" ref="K697:L697" si="313">K698</f>
        <v>0</v>
      </c>
      <c r="L697" s="244">
        <f t="shared" si="313"/>
        <v>150</v>
      </c>
    </row>
    <row r="698" spans="1:12" ht="25.5">
      <c r="A698" s="255" t="s">
        <v>43</v>
      </c>
      <c r="B698" s="247" t="s">
        <v>27</v>
      </c>
      <c r="C698" s="247" t="s">
        <v>57</v>
      </c>
      <c r="D698" s="247" t="s">
        <v>139</v>
      </c>
      <c r="E698" s="247" t="s">
        <v>605</v>
      </c>
      <c r="F698" s="247" t="s">
        <v>44</v>
      </c>
      <c r="G698" s="248"/>
      <c r="H698" s="258"/>
      <c r="I698" s="259">
        <v>150</v>
      </c>
      <c r="J698" s="259"/>
      <c r="K698" s="259"/>
      <c r="L698" s="250">
        <f t="shared" si="308"/>
        <v>150</v>
      </c>
    </row>
    <row r="699" spans="1:12" s="20" customFormat="1" ht="76.5">
      <c r="A699" s="245" t="s">
        <v>26</v>
      </c>
      <c r="B699" s="243" t="s">
        <v>27</v>
      </c>
      <c r="C699" s="243" t="s">
        <v>57</v>
      </c>
      <c r="D699" s="243" t="s">
        <v>139</v>
      </c>
      <c r="E699" s="243" t="s">
        <v>29</v>
      </c>
      <c r="F699" s="243"/>
      <c r="G699" s="244">
        <f>G700</f>
        <v>0</v>
      </c>
      <c r="H699" s="244">
        <f t="shared" ref="H699:L699" si="314">H700</f>
        <v>0</v>
      </c>
      <c r="I699" s="244">
        <f t="shared" si="314"/>
        <v>0</v>
      </c>
      <c r="J699" s="244">
        <f t="shared" si="314"/>
        <v>468.4</v>
      </c>
      <c r="K699" s="244">
        <f t="shared" si="314"/>
        <v>0</v>
      </c>
      <c r="L699" s="244">
        <f t="shared" si="314"/>
        <v>468.4</v>
      </c>
    </row>
    <row r="700" spans="1:12">
      <c r="A700" s="246" t="s">
        <v>30</v>
      </c>
      <c r="B700" s="247" t="s">
        <v>27</v>
      </c>
      <c r="C700" s="247" t="s">
        <v>57</v>
      </c>
      <c r="D700" s="247" t="s">
        <v>139</v>
      </c>
      <c r="E700" s="247" t="s">
        <v>29</v>
      </c>
      <c r="F700" s="247" t="s">
        <v>192</v>
      </c>
      <c r="G700" s="248"/>
      <c r="H700" s="258"/>
      <c r="I700" s="259"/>
      <c r="J700" s="259">
        <v>468.4</v>
      </c>
      <c r="K700" s="259"/>
      <c r="L700" s="250">
        <f t="shared" si="308"/>
        <v>468.4</v>
      </c>
    </row>
    <row r="701" spans="1:12" ht="25.5">
      <c r="A701" s="242" t="s">
        <v>606</v>
      </c>
      <c r="B701" s="243"/>
      <c r="C701" s="243" t="s">
        <v>195</v>
      </c>
      <c r="D701" s="243"/>
      <c r="E701" s="243"/>
      <c r="F701" s="243"/>
      <c r="G701" s="244">
        <f>G702+G753+G755</f>
        <v>31356.52</v>
      </c>
      <c r="H701" s="244">
        <f t="shared" ref="H701:L701" si="315">H702+H753+H755</f>
        <v>85.01361</v>
      </c>
      <c r="I701" s="244">
        <f t="shared" si="315"/>
        <v>503.72200000000004</v>
      </c>
      <c r="J701" s="244">
        <f t="shared" si="315"/>
        <v>7471.09</v>
      </c>
      <c r="K701" s="244">
        <f t="shared" si="315"/>
        <v>2970</v>
      </c>
      <c r="L701" s="244">
        <f t="shared" si="315"/>
        <v>42386.345610000004</v>
      </c>
    </row>
    <row r="702" spans="1:12">
      <c r="A702" s="242" t="s">
        <v>607</v>
      </c>
      <c r="B702" s="243" t="s">
        <v>27</v>
      </c>
      <c r="C702" s="243" t="s">
        <v>195</v>
      </c>
      <c r="D702" s="243" t="s">
        <v>22</v>
      </c>
      <c r="E702" s="243" t="s">
        <v>608</v>
      </c>
      <c r="F702" s="243"/>
      <c r="G702" s="244">
        <f>G703+G731+G710</f>
        <v>31356.52</v>
      </c>
      <c r="H702" s="244">
        <f t="shared" ref="H702:L702" si="316">H703+H731+H710</f>
        <v>85.01361</v>
      </c>
      <c r="I702" s="244">
        <f t="shared" si="316"/>
        <v>503.72200000000004</v>
      </c>
      <c r="J702" s="244">
        <f t="shared" si="316"/>
        <v>1576.59</v>
      </c>
      <c r="K702" s="244">
        <f t="shared" si="316"/>
        <v>2970</v>
      </c>
      <c r="L702" s="244">
        <f t="shared" si="316"/>
        <v>36491.845610000004</v>
      </c>
    </row>
    <row r="703" spans="1:12" s="84" customFormat="1">
      <c r="A703" s="242" t="s">
        <v>241</v>
      </c>
      <c r="B703" s="243" t="s">
        <v>27</v>
      </c>
      <c r="C703" s="243" t="s">
        <v>195</v>
      </c>
      <c r="D703" s="243" t="s">
        <v>22</v>
      </c>
      <c r="E703" s="243" t="s">
        <v>609</v>
      </c>
      <c r="F703" s="243"/>
      <c r="G703" s="244">
        <f>G704+G705+G706+G707+G708+G709</f>
        <v>16005.759999999998</v>
      </c>
      <c r="H703" s="244">
        <f>H704+H705+H706+H707+H708+H709</f>
        <v>0</v>
      </c>
      <c r="I703" s="244">
        <f>I704+I705+I706+I707+I708+I709</f>
        <v>0</v>
      </c>
      <c r="J703" s="244">
        <f>J704+J705+J706+J707+J708+J709</f>
        <v>0</v>
      </c>
      <c r="K703" s="244">
        <f t="shared" ref="K703:L703" si="317">K704+K705+K706+K707+K708+K709</f>
        <v>420</v>
      </c>
      <c r="L703" s="244">
        <f t="shared" si="317"/>
        <v>16425.759999999998</v>
      </c>
    </row>
    <row r="704" spans="1:12">
      <c r="A704" s="246" t="s">
        <v>30</v>
      </c>
      <c r="B704" s="247" t="s">
        <v>27</v>
      </c>
      <c r="C704" s="247" t="s">
        <v>195</v>
      </c>
      <c r="D704" s="247" t="s">
        <v>22</v>
      </c>
      <c r="E704" s="247" t="s">
        <v>609</v>
      </c>
      <c r="F704" s="247" t="s">
        <v>192</v>
      </c>
      <c r="G704" s="248">
        <v>11885.05</v>
      </c>
      <c r="H704" s="258"/>
      <c r="I704" s="259"/>
      <c r="J704" s="259"/>
      <c r="K704" s="259"/>
      <c r="L704" s="250">
        <f t="shared" si="308"/>
        <v>11885.05</v>
      </c>
    </row>
    <row r="705" spans="1:12" ht="25.5">
      <c r="A705" s="255" t="s">
        <v>35</v>
      </c>
      <c r="B705" s="247" t="s">
        <v>27</v>
      </c>
      <c r="C705" s="247" t="s">
        <v>195</v>
      </c>
      <c r="D705" s="247" t="s">
        <v>22</v>
      </c>
      <c r="E705" s="247" t="s">
        <v>609</v>
      </c>
      <c r="F705" s="247" t="s">
        <v>193</v>
      </c>
      <c r="G705" s="248">
        <v>445.6</v>
      </c>
      <c r="H705" s="258"/>
      <c r="I705" s="259"/>
      <c r="J705" s="259"/>
      <c r="K705" s="259">
        <v>300</v>
      </c>
      <c r="L705" s="250">
        <f t="shared" si="308"/>
        <v>745.6</v>
      </c>
    </row>
    <row r="706" spans="1:12" ht="25.5">
      <c r="A706" s="255" t="s">
        <v>41</v>
      </c>
      <c r="B706" s="247" t="s">
        <v>27</v>
      </c>
      <c r="C706" s="247" t="s">
        <v>195</v>
      </c>
      <c r="D706" s="247" t="s">
        <v>22</v>
      </c>
      <c r="E706" s="247" t="s">
        <v>609</v>
      </c>
      <c r="F706" s="247" t="s">
        <v>42</v>
      </c>
      <c r="G706" s="248">
        <v>291.56</v>
      </c>
      <c r="H706" s="258"/>
      <c r="I706" s="259"/>
      <c r="J706" s="259">
        <v>30</v>
      </c>
      <c r="K706" s="259">
        <v>120</v>
      </c>
      <c r="L706" s="250">
        <f t="shared" si="308"/>
        <v>441.56</v>
      </c>
    </row>
    <row r="707" spans="1:12" ht="25.5">
      <c r="A707" s="255" t="s">
        <v>43</v>
      </c>
      <c r="B707" s="247" t="s">
        <v>27</v>
      </c>
      <c r="C707" s="247" t="s">
        <v>195</v>
      </c>
      <c r="D707" s="247" t="s">
        <v>22</v>
      </c>
      <c r="E707" s="247" t="s">
        <v>609</v>
      </c>
      <c r="F707" s="247" t="s">
        <v>44</v>
      </c>
      <c r="G707" s="248">
        <f>2937.05+339</f>
        <v>3276.05</v>
      </c>
      <c r="H707" s="258"/>
      <c r="I707" s="259"/>
      <c r="J707" s="259">
        <v>-30</v>
      </c>
      <c r="K707" s="259"/>
      <c r="L707" s="250">
        <f t="shared" si="308"/>
        <v>3246.05</v>
      </c>
    </row>
    <row r="708" spans="1:12" ht="25.5">
      <c r="A708" s="262" t="s">
        <v>45</v>
      </c>
      <c r="B708" s="247" t="s">
        <v>27</v>
      </c>
      <c r="C708" s="247" t="s">
        <v>195</v>
      </c>
      <c r="D708" s="247" t="s">
        <v>22</v>
      </c>
      <c r="E708" s="247" t="s">
        <v>609</v>
      </c>
      <c r="F708" s="247" t="s">
        <v>46</v>
      </c>
      <c r="G708" s="248">
        <v>30.9</v>
      </c>
      <c r="H708" s="258"/>
      <c r="I708" s="259"/>
      <c r="J708" s="259"/>
      <c r="K708" s="259"/>
      <c r="L708" s="250">
        <f t="shared" si="308"/>
        <v>30.9</v>
      </c>
    </row>
    <row r="709" spans="1:12" ht="25.5">
      <c r="A709" s="262" t="s">
        <v>47</v>
      </c>
      <c r="B709" s="247" t="s">
        <v>27</v>
      </c>
      <c r="C709" s="247" t="s">
        <v>195</v>
      </c>
      <c r="D709" s="247" t="s">
        <v>22</v>
      </c>
      <c r="E709" s="247" t="s">
        <v>609</v>
      </c>
      <c r="F709" s="247" t="s">
        <v>48</v>
      </c>
      <c r="G709" s="248">
        <f>15.6+61</f>
        <v>76.599999999999994</v>
      </c>
      <c r="H709" s="258"/>
      <c r="I709" s="259"/>
      <c r="J709" s="259"/>
      <c r="K709" s="259"/>
      <c r="L709" s="250">
        <f t="shared" si="308"/>
        <v>76.599999999999994</v>
      </c>
    </row>
    <row r="710" spans="1:12" ht="38.25">
      <c r="A710" s="242" t="s">
        <v>610</v>
      </c>
      <c r="B710" s="243" t="s">
        <v>27</v>
      </c>
      <c r="C710" s="243" t="s">
        <v>195</v>
      </c>
      <c r="D710" s="243" t="s">
        <v>22</v>
      </c>
      <c r="E710" s="243" t="s">
        <v>611</v>
      </c>
      <c r="F710" s="243"/>
      <c r="G710" s="244">
        <f>G711+G713+G715+G717+G719+G721+G723+G725+G727+G729</f>
        <v>2369.5</v>
      </c>
      <c r="H710" s="244">
        <f t="shared" ref="H710:L710" si="318">H711+H713+H715+H717+H719+H721+H723+H725+H727+H729</f>
        <v>0</v>
      </c>
      <c r="I710" s="244">
        <f t="shared" si="318"/>
        <v>118.122</v>
      </c>
      <c r="J710" s="244">
        <f t="shared" si="318"/>
        <v>1260</v>
      </c>
      <c r="K710" s="244">
        <f t="shared" si="318"/>
        <v>2550</v>
      </c>
      <c r="L710" s="244">
        <f t="shared" si="318"/>
        <v>6297.6220000000003</v>
      </c>
    </row>
    <row r="711" spans="1:12" s="20" customFormat="1" ht="54" customHeight="1">
      <c r="A711" s="242" t="s">
        <v>612</v>
      </c>
      <c r="B711" s="243" t="s">
        <v>27</v>
      </c>
      <c r="C711" s="243" t="s">
        <v>195</v>
      </c>
      <c r="D711" s="243" t="s">
        <v>22</v>
      </c>
      <c r="E711" s="243" t="s">
        <v>613</v>
      </c>
      <c r="F711" s="243"/>
      <c r="G711" s="244">
        <f>G712</f>
        <v>440</v>
      </c>
      <c r="H711" s="244">
        <f>H712</f>
        <v>0</v>
      </c>
      <c r="I711" s="244">
        <f>I712</f>
        <v>0</v>
      </c>
      <c r="J711" s="244">
        <f>J712</f>
        <v>300</v>
      </c>
      <c r="K711" s="244">
        <f t="shared" ref="K711:L711" si="319">K712</f>
        <v>0</v>
      </c>
      <c r="L711" s="244">
        <f t="shared" si="319"/>
        <v>740</v>
      </c>
    </row>
    <row r="712" spans="1:12" ht="25.5">
      <c r="A712" s="255" t="s">
        <v>43</v>
      </c>
      <c r="B712" s="247" t="s">
        <v>27</v>
      </c>
      <c r="C712" s="247" t="s">
        <v>195</v>
      </c>
      <c r="D712" s="247" t="s">
        <v>22</v>
      </c>
      <c r="E712" s="247" t="s">
        <v>613</v>
      </c>
      <c r="F712" s="247" t="s">
        <v>44</v>
      </c>
      <c r="G712" s="248">
        <v>440</v>
      </c>
      <c r="H712" s="258"/>
      <c r="I712" s="259"/>
      <c r="J712" s="259">
        <v>300</v>
      </c>
      <c r="K712" s="259"/>
      <c r="L712" s="250">
        <f t="shared" si="308"/>
        <v>740</v>
      </c>
    </row>
    <row r="713" spans="1:12" s="20" customFormat="1" ht="79.5" customHeight="1">
      <c r="A713" s="304" t="s">
        <v>614</v>
      </c>
      <c r="B713" s="243" t="s">
        <v>27</v>
      </c>
      <c r="C713" s="243" t="s">
        <v>195</v>
      </c>
      <c r="D713" s="243" t="s">
        <v>22</v>
      </c>
      <c r="E713" s="243" t="s">
        <v>615</v>
      </c>
      <c r="F713" s="243"/>
      <c r="G713" s="244">
        <f>G714</f>
        <v>35</v>
      </c>
      <c r="H713" s="244">
        <f>H714</f>
        <v>0</v>
      </c>
      <c r="I713" s="244">
        <f>I714</f>
        <v>0</v>
      </c>
      <c r="J713" s="244">
        <f>J714</f>
        <v>0</v>
      </c>
      <c r="K713" s="244">
        <f t="shared" ref="K713:L713" si="320">K714</f>
        <v>0</v>
      </c>
      <c r="L713" s="244">
        <f t="shared" si="320"/>
        <v>35</v>
      </c>
    </row>
    <row r="714" spans="1:12" ht="25.5">
      <c r="A714" s="255" t="s">
        <v>43</v>
      </c>
      <c r="B714" s="247" t="s">
        <v>27</v>
      </c>
      <c r="C714" s="247" t="s">
        <v>195</v>
      </c>
      <c r="D714" s="247" t="s">
        <v>22</v>
      </c>
      <c r="E714" s="247" t="s">
        <v>615</v>
      </c>
      <c r="F714" s="247" t="s">
        <v>44</v>
      </c>
      <c r="G714" s="248">
        <v>35</v>
      </c>
      <c r="H714" s="258"/>
      <c r="I714" s="259"/>
      <c r="J714" s="259"/>
      <c r="K714" s="259"/>
      <c r="L714" s="250">
        <f t="shared" si="308"/>
        <v>35</v>
      </c>
    </row>
    <row r="715" spans="1:12" s="20" customFormat="1" ht="38.25">
      <c r="A715" s="304" t="s">
        <v>616</v>
      </c>
      <c r="B715" s="243" t="s">
        <v>27</v>
      </c>
      <c r="C715" s="243" t="s">
        <v>195</v>
      </c>
      <c r="D715" s="243" t="s">
        <v>22</v>
      </c>
      <c r="E715" s="243" t="s">
        <v>617</v>
      </c>
      <c r="F715" s="243"/>
      <c r="G715" s="244">
        <f>G716</f>
        <v>45</v>
      </c>
      <c r="H715" s="244">
        <f>H716</f>
        <v>0</v>
      </c>
      <c r="I715" s="244">
        <f>I716</f>
        <v>0</v>
      </c>
      <c r="J715" s="244">
        <f>J716</f>
        <v>0</v>
      </c>
      <c r="K715" s="244">
        <f t="shared" ref="K715:L715" si="321">K716</f>
        <v>0</v>
      </c>
      <c r="L715" s="244">
        <f t="shared" si="321"/>
        <v>45</v>
      </c>
    </row>
    <row r="716" spans="1:12" ht="25.5">
      <c r="A716" s="255" t="s">
        <v>43</v>
      </c>
      <c r="B716" s="247" t="s">
        <v>27</v>
      </c>
      <c r="C716" s="247" t="s">
        <v>195</v>
      </c>
      <c r="D716" s="247" t="s">
        <v>22</v>
      </c>
      <c r="E716" s="247" t="s">
        <v>617</v>
      </c>
      <c r="F716" s="247" t="s">
        <v>44</v>
      </c>
      <c r="G716" s="248">
        <v>45</v>
      </c>
      <c r="H716" s="258"/>
      <c r="I716" s="259"/>
      <c r="J716" s="259"/>
      <c r="K716" s="259"/>
      <c r="L716" s="250">
        <f t="shared" si="308"/>
        <v>45</v>
      </c>
    </row>
    <row r="717" spans="1:12" s="20" customFormat="1" ht="45.75" customHeight="1">
      <c r="A717" s="304" t="s">
        <v>618</v>
      </c>
      <c r="B717" s="243" t="s">
        <v>27</v>
      </c>
      <c r="C717" s="243" t="s">
        <v>195</v>
      </c>
      <c r="D717" s="243" t="s">
        <v>22</v>
      </c>
      <c r="E717" s="243" t="s">
        <v>619</v>
      </c>
      <c r="F717" s="243"/>
      <c r="G717" s="244">
        <f>G718</f>
        <v>950</v>
      </c>
      <c r="H717" s="244">
        <f>H718</f>
        <v>0</v>
      </c>
      <c r="I717" s="244">
        <f>I718</f>
        <v>118.122</v>
      </c>
      <c r="J717" s="244">
        <f>J718</f>
        <v>0</v>
      </c>
      <c r="K717" s="244">
        <f t="shared" ref="K717:L717" si="322">K718</f>
        <v>0</v>
      </c>
      <c r="L717" s="244">
        <f t="shared" si="322"/>
        <v>1068.1220000000001</v>
      </c>
    </row>
    <row r="718" spans="1:12" ht="25.5">
      <c r="A718" s="255" t="s">
        <v>43</v>
      </c>
      <c r="B718" s="247" t="s">
        <v>27</v>
      </c>
      <c r="C718" s="247" t="s">
        <v>195</v>
      </c>
      <c r="D718" s="247" t="s">
        <v>22</v>
      </c>
      <c r="E718" s="247" t="s">
        <v>619</v>
      </c>
      <c r="F718" s="247" t="s">
        <v>44</v>
      </c>
      <c r="G718" s="248">
        <v>950</v>
      </c>
      <c r="H718" s="258"/>
      <c r="I718" s="259">
        <v>118.122</v>
      </c>
      <c r="J718" s="259"/>
      <c r="K718" s="259"/>
      <c r="L718" s="250">
        <f t="shared" si="308"/>
        <v>1068.1220000000001</v>
      </c>
    </row>
    <row r="719" spans="1:12" s="20" customFormat="1" ht="67.5" customHeight="1">
      <c r="A719" s="304" t="s">
        <v>620</v>
      </c>
      <c r="B719" s="243" t="s">
        <v>27</v>
      </c>
      <c r="C719" s="243" t="s">
        <v>195</v>
      </c>
      <c r="D719" s="243" t="s">
        <v>22</v>
      </c>
      <c r="E719" s="243" t="s">
        <v>621</v>
      </c>
      <c r="F719" s="243"/>
      <c r="G719" s="244">
        <f>G720</f>
        <v>600</v>
      </c>
      <c r="H719" s="244">
        <f>H720</f>
        <v>0</v>
      </c>
      <c r="I719" s="244">
        <f>I720</f>
        <v>0</v>
      </c>
      <c r="J719" s="244">
        <f>J720</f>
        <v>0</v>
      </c>
      <c r="K719" s="244">
        <f t="shared" ref="K719:L719" si="323">K720</f>
        <v>0</v>
      </c>
      <c r="L719" s="244">
        <f t="shared" si="323"/>
        <v>600</v>
      </c>
    </row>
    <row r="720" spans="1:12" ht="25.5">
      <c r="A720" s="255" t="s">
        <v>43</v>
      </c>
      <c r="B720" s="247" t="s">
        <v>27</v>
      </c>
      <c r="C720" s="247" t="s">
        <v>195</v>
      </c>
      <c r="D720" s="247" t="s">
        <v>22</v>
      </c>
      <c r="E720" s="247" t="s">
        <v>621</v>
      </c>
      <c r="F720" s="247" t="s">
        <v>44</v>
      </c>
      <c r="G720" s="248">
        <v>600</v>
      </c>
      <c r="H720" s="258"/>
      <c r="I720" s="259"/>
      <c r="J720" s="259"/>
      <c r="K720" s="259"/>
      <c r="L720" s="250">
        <f t="shared" si="308"/>
        <v>600</v>
      </c>
    </row>
    <row r="721" spans="1:13" s="20" customFormat="1" ht="28.5" customHeight="1">
      <c r="A721" s="304" t="s">
        <v>622</v>
      </c>
      <c r="B721" s="243" t="s">
        <v>27</v>
      </c>
      <c r="C721" s="243" t="s">
        <v>195</v>
      </c>
      <c r="D721" s="243" t="s">
        <v>22</v>
      </c>
      <c r="E721" s="243" t="s">
        <v>623</v>
      </c>
      <c r="F721" s="243"/>
      <c r="G721" s="244">
        <f>G722</f>
        <v>40</v>
      </c>
      <c r="H721" s="244">
        <f>H722</f>
        <v>0</v>
      </c>
      <c r="I721" s="244">
        <f>I722</f>
        <v>0</v>
      </c>
      <c r="J721" s="244">
        <f>J722</f>
        <v>0</v>
      </c>
      <c r="K721" s="244">
        <f t="shared" ref="K721:L721" si="324">K722</f>
        <v>0</v>
      </c>
      <c r="L721" s="244">
        <f t="shared" si="324"/>
        <v>40</v>
      </c>
    </row>
    <row r="722" spans="1:13" ht="25.5">
      <c r="A722" s="255" t="s">
        <v>43</v>
      </c>
      <c r="B722" s="247" t="s">
        <v>27</v>
      </c>
      <c r="C722" s="247" t="s">
        <v>195</v>
      </c>
      <c r="D722" s="247" t="s">
        <v>22</v>
      </c>
      <c r="E722" s="247" t="s">
        <v>623</v>
      </c>
      <c r="F722" s="247" t="s">
        <v>44</v>
      </c>
      <c r="G722" s="248">
        <v>40</v>
      </c>
      <c r="H722" s="258"/>
      <c r="I722" s="259"/>
      <c r="J722" s="259"/>
      <c r="K722" s="259"/>
      <c r="L722" s="250">
        <f t="shared" si="308"/>
        <v>40</v>
      </c>
    </row>
    <row r="723" spans="1:13" s="20" customFormat="1" ht="26.25" customHeight="1">
      <c r="A723" s="304" t="s">
        <v>624</v>
      </c>
      <c r="B723" s="243" t="s">
        <v>27</v>
      </c>
      <c r="C723" s="243" t="s">
        <v>195</v>
      </c>
      <c r="D723" s="243" t="s">
        <v>22</v>
      </c>
      <c r="E723" s="243" t="s">
        <v>625</v>
      </c>
      <c r="F723" s="243"/>
      <c r="G723" s="244">
        <f>G724</f>
        <v>9.5</v>
      </c>
      <c r="H723" s="244">
        <f>H724</f>
        <v>0</v>
      </c>
      <c r="I723" s="244">
        <f>I724</f>
        <v>0</v>
      </c>
      <c r="J723" s="244">
        <f>J724</f>
        <v>0</v>
      </c>
      <c r="K723" s="244">
        <f t="shared" ref="K723:L723" si="325">K724</f>
        <v>0</v>
      </c>
      <c r="L723" s="244">
        <f t="shared" si="325"/>
        <v>9.5</v>
      </c>
    </row>
    <row r="724" spans="1:13" ht="25.5">
      <c r="A724" s="255" t="s">
        <v>43</v>
      </c>
      <c r="B724" s="247" t="s">
        <v>27</v>
      </c>
      <c r="C724" s="247" t="s">
        <v>195</v>
      </c>
      <c r="D724" s="247" t="s">
        <v>22</v>
      </c>
      <c r="E724" s="247" t="s">
        <v>625</v>
      </c>
      <c r="F724" s="247" t="s">
        <v>44</v>
      </c>
      <c r="G724" s="248">
        <v>9.5</v>
      </c>
      <c r="H724" s="258"/>
      <c r="I724" s="259"/>
      <c r="J724" s="259"/>
      <c r="K724" s="259"/>
      <c r="L724" s="250">
        <f t="shared" si="308"/>
        <v>9.5</v>
      </c>
    </row>
    <row r="725" spans="1:13" s="20" customFormat="1" ht="29.25" customHeight="1">
      <c r="A725" s="304" t="s">
        <v>626</v>
      </c>
      <c r="B725" s="243" t="s">
        <v>27</v>
      </c>
      <c r="C725" s="243" t="s">
        <v>195</v>
      </c>
      <c r="D725" s="243" t="s">
        <v>22</v>
      </c>
      <c r="E725" s="243" t="s">
        <v>627</v>
      </c>
      <c r="F725" s="243"/>
      <c r="G725" s="244">
        <f>G726</f>
        <v>250</v>
      </c>
      <c r="H725" s="244">
        <f>H726</f>
        <v>0</v>
      </c>
      <c r="I725" s="244">
        <f>I726</f>
        <v>0</v>
      </c>
      <c r="J725" s="244">
        <f>J726</f>
        <v>0</v>
      </c>
      <c r="K725" s="244">
        <f t="shared" ref="K725:L725" si="326">K726</f>
        <v>80</v>
      </c>
      <c r="L725" s="244">
        <f t="shared" si="326"/>
        <v>330</v>
      </c>
    </row>
    <row r="726" spans="1:13" ht="25.5">
      <c r="A726" s="255" t="s">
        <v>43</v>
      </c>
      <c r="B726" s="247" t="s">
        <v>27</v>
      </c>
      <c r="C726" s="247" t="s">
        <v>195</v>
      </c>
      <c r="D726" s="247" t="s">
        <v>22</v>
      </c>
      <c r="E726" s="247" t="s">
        <v>627</v>
      </c>
      <c r="F726" s="247" t="s">
        <v>44</v>
      </c>
      <c r="G726" s="248">
        <v>250</v>
      </c>
      <c r="H726" s="258"/>
      <c r="I726" s="259"/>
      <c r="J726" s="259"/>
      <c r="K726" s="259">
        <v>80</v>
      </c>
      <c r="L726" s="250">
        <f t="shared" si="308"/>
        <v>330</v>
      </c>
    </row>
    <row r="727" spans="1:13" s="20" customFormat="1" ht="51">
      <c r="A727" s="268" t="s">
        <v>628</v>
      </c>
      <c r="B727" s="243" t="s">
        <v>27</v>
      </c>
      <c r="C727" s="243" t="s">
        <v>195</v>
      </c>
      <c r="D727" s="243" t="s">
        <v>22</v>
      </c>
      <c r="E727" s="243" t="s">
        <v>629</v>
      </c>
      <c r="F727" s="243"/>
      <c r="G727" s="244">
        <f>G728</f>
        <v>0</v>
      </c>
      <c r="H727" s="244">
        <f>H728</f>
        <v>0</v>
      </c>
      <c r="I727" s="244">
        <f>I728</f>
        <v>0</v>
      </c>
      <c r="J727" s="244">
        <f>J728</f>
        <v>960</v>
      </c>
      <c r="K727" s="244">
        <f t="shared" ref="K727:L727" si="327">K728</f>
        <v>0</v>
      </c>
      <c r="L727" s="244">
        <f t="shared" si="327"/>
        <v>960</v>
      </c>
    </row>
    <row r="728" spans="1:13">
      <c r="A728" s="246" t="s">
        <v>80</v>
      </c>
      <c r="B728" s="247" t="s">
        <v>27</v>
      </c>
      <c r="C728" s="247" t="s">
        <v>195</v>
      </c>
      <c r="D728" s="247" t="s">
        <v>22</v>
      </c>
      <c r="E728" s="247" t="s">
        <v>629</v>
      </c>
      <c r="F728" s="247" t="s">
        <v>81</v>
      </c>
      <c r="G728" s="248"/>
      <c r="H728" s="258"/>
      <c r="I728" s="259"/>
      <c r="J728" s="259">
        <v>960</v>
      </c>
      <c r="K728" s="259"/>
      <c r="L728" s="250">
        <f t="shared" si="308"/>
        <v>960</v>
      </c>
    </row>
    <row r="729" spans="1:13" s="20" customFormat="1">
      <c r="A729" s="295" t="s">
        <v>1007</v>
      </c>
      <c r="B729" s="243" t="s">
        <v>27</v>
      </c>
      <c r="C729" s="243" t="s">
        <v>195</v>
      </c>
      <c r="D729" s="243" t="s">
        <v>22</v>
      </c>
      <c r="E729" s="243" t="s">
        <v>1008</v>
      </c>
      <c r="F729" s="243"/>
      <c r="G729" s="244">
        <f>G730</f>
        <v>0</v>
      </c>
      <c r="H729" s="244">
        <f t="shared" ref="H729:L729" si="328">H730</f>
        <v>0</v>
      </c>
      <c r="I729" s="244">
        <f t="shared" si="328"/>
        <v>0</v>
      </c>
      <c r="J729" s="244">
        <f t="shared" si="328"/>
        <v>0</v>
      </c>
      <c r="K729" s="244">
        <f t="shared" si="328"/>
        <v>2470</v>
      </c>
      <c r="L729" s="244">
        <f t="shared" si="328"/>
        <v>2470</v>
      </c>
    </row>
    <row r="730" spans="1:13" ht="25.5">
      <c r="A730" s="255" t="s">
        <v>43</v>
      </c>
      <c r="B730" s="247" t="s">
        <v>27</v>
      </c>
      <c r="C730" s="247" t="s">
        <v>195</v>
      </c>
      <c r="D730" s="247" t="s">
        <v>22</v>
      </c>
      <c r="E730" s="247" t="s">
        <v>1008</v>
      </c>
      <c r="F730" s="247" t="s">
        <v>44</v>
      </c>
      <c r="G730" s="248"/>
      <c r="H730" s="258"/>
      <c r="I730" s="259"/>
      <c r="J730" s="259"/>
      <c r="K730" s="259">
        <v>2470</v>
      </c>
      <c r="L730" s="249">
        <f>K730+J730+I730+H730+G730</f>
        <v>2470</v>
      </c>
    </row>
    <row r="731" spans="1:13" s="20" customFormat="1" ht="38.25">
      <c r="A731" s="268" t="s">
        <v>630</v>
      </c>
      <c r="B731" s="243" t="s">
        <v>27</v>
      </c>
      <c r="C731" s="243" t="s">
        <v>195</v>
      </c>
      <c r="D731" s="243" t="s">
        <v>22</v>
      </c>
      <c r="E731" s="243" t="s">
        <v>631</v>
      </c>
      <c r="F731" s="243"/>
      <c r="G731" s="244">
        <f>G732+G739+G741+G743+G745+G747+G749+G751</f>
        <v>12981.260000000002</v>
      </c>
      <c r="H731" s="244">
        <f>H732+H739+H741+H743+H745+H747+H749+H751</f>
        <v>85.01361</v>
      </c>
      <c r="I731" s="244">
        <f>I732+I739+I741+I743+I745+I747+I749+I751</f>
        <v>385.6</v>
      </c>
      <c r="J731" s="244">
        <f>J732+J739+J741+J743+J745+J747+J749+J751</f>
        <v>316.58999999999992</v>
      </c>
      <c r="K731" s="244">
        <f t="shared" ref="K731:L731" si="329">K732+K739+K741+K743+K745+K747+K749+K751</f>
        <v>0</v>
      </c>
      <c r="L731" s="244">
        <f t="shared" si="329"/>
        <v>13768.463610000001</v>
      </c>
      <c r="M731" s="102"/>
    </row>
    <row r="732" spans="1:13" s="84" customFormat="1">
      <c r="A732" s="242" t="s">
        <v>632</v>
      </c>
      <c r="B732" s="243" t="s">
        <v>27</v>
      </c>
      <c r="C732" s="243" t="s">
        <v>195</v>
      </c>
      <c r="D732" s="243" t="s">
        <v>22</v>
      </c>
      <c r="E732" s="243" t="s">
        <v>633</v>
      </c>
      <c r="F732" s="243"/>
      <c r="G732" s="244">
        <f>G733+G734+G735+G736+G737+G738</f>
        <v>11244.760000000002</v>
      </c>
      <c r="H732" s="244">
        <f>H733+H734+H735+H736+H737+H738</f>
        <v>85.01361</v>
      </c>
      <c r="I732" s="244">
        <f>I733+I734+I735+I736+I737+I738</f>
        <v>385.6</v>
      </c>
      <c r="J732" s="244">
        <f>J733+J734+J735+J736+J737+J738</f>
        <v>-69.010000000000048</v>
      </c>
      <c r="K732" s="244">
        <f t="shared" ref="K732:L732" si="330">K733+K734+K735+K736+K737+K738</f>
        <v>0</v>
      </c>
      <c r="L732" s="244">
        <f t="shared" si="330"/>
        <v>11646.36361</v>
      </c>
    </row>
    <row r="733" spans="1:13">
      <c r="A733" s="246" t="s">
        <v>30</v>
      </c>
      <c r="B733" s="247" t="s">
        <v>27</v>
      </c>
      <c r="C733" s="247" t="s">
        <v>195</v>
      </c>
      <c r="D733" s="247" t="s">
        <v>22</v>
      </c>
      <c r="E733" s="247" t="s">
        <v>633</v>
      </c>
      <c r="F733" s="247" t="s">
        <v>192</v>
      </c>
      <c r="G733" s="248">
        <v>7361.77</v>
      </c>
      <c r="H733" s="258"/>
      <c r="I733" s="259"/>
      <c r="J733" s="259"/>
      <c r="K733" s="259"/>
      <c r="L733" s="250">
        <f t="shared" si="308"/>
        <v>7361.77</v>
      </c>
    </row>
    <row r="734" spans="1:13" ht="25.5">
      <c r="A734" s="255" t="s">
        <v>35</v>
      </c>
      <c r="B734" s="247" t="s">
        <v>27</v>
      </c>
      <c r="C734" s="247" t="s">
        <v>195</v>
      </c>
      <c r="D734" s="247" t="s">
        <v>22</v>
      </c>
      <c r="E734" s="247" t="s">
        <v>633</v>
      </c>
      <c r="F734" s="247" t="s">
        <v>193</v>
      </c>
      <c r="G734" s="248">
        <v>245.68</v>
      </c>
      <c r="H734" s="258"/>
      <c r="I734" s="259">
        <v>10.6</v>
      </c>
      <c r="J734" s="259"/>
      <c r="K734" s="259"/>
      <c r="L734" s="250">
        <f t="shared" si="308"/>
        <v>256.28000000000003</v>
      </c>
    </row>
    <row r="735" spans="1:13" ht="25.5">
      <c r="A735" s="255" t="s">
        <v>41</v>
      </c>
      <c r="B735" s="247" t="s">
        <v>27</v>
      </c>
      <c r="C735" s="247" t="s">
        <v>195</v>
      </c>
      <c r="D735" s="247" t="s">
        <v>22</v>
      </c>
      <c r="E735" s="247" t="s">
        <v>633</v>
      </c>
      <c r="F735" s="247" t="s">
        <v>42</v>
      </c>
      <c r="G735" s="248">
        <v>109.78</v>
      </c>
      <c r="H735" s="258"/>
      <c r="I735" s="259">
        <f>29.302+215.6</f>
        <v>244.90199999999999</v>
      </c>
      <c r="J735" s="259">
        <f>-215.6+500</f>
        <v>284.39999999999998</v>
      </c>
      <c r="K735" s="259"/>
      <c r="L735" s="250">
        <f t="shared" si="308"/>
        <v>639.08199999999999</v>
      </c>
    </row>
    <row r="736" spans="1:13" ht="25.5">
      <c r="A736" s="255" t="s">
        <v>43</v>
      </c>
      <c r="B736" s="247" t="s">
        <v>27</v>
      </c>
      <c r="C736" s="247" t="s">
        <v>195</v>
      </c>
      <c r="D736" s="247" t="s">
        <v>22</v>
      </c>
      <c r="E736" s="247" t="s">
        <v>633</v>
      </c>
      <c r="F736" s="247" t="s">
        <v>44</v>
      </c>
      <c r="G736" s="248">
        <f>3248.83+150</f>
        <v>3398.83</v>
      </c>
      <c r="H736" s="258">
        <v>85.01361</v>
      </c>
      <c r="I736" s="259">
        <f>-39.902+170-23</f>
        <v>107.09800000000001</v>
      </c>
      <c r="J736" s="259">
        <f>316.59-170-500</f>
        <v>-353.41</v>
      </c>
      <c r="K736" s="259"/>
      <c r="L736" s="250">
        <f t="shared" si="308"/>
        <v>3237.53161</v>
      </c>
    </row>
    <row r="737" spans="1:12" ht="25.5">
      <c r="A737" s="262" t="s">
        <v>45</v>
      </c>
      <c r="B737" s="247" t="s">
        <v>27</v>
      </c>
      <c r="C737" s="247" t="s">
        <v>195</v>
      </c>
      <c r="D737" s="247" t="s">
        <v>22</v>
      </c>
      <c r="E737" s="247" t="s">
        <v>633</v>
      </c>
      <c r="F737" s="247" t="s">
        <v>46</v>
      </c>
      <c r="G737" s="248">
        <v>128.69999999999999</v>
      </c>
      <c r="H737" s="258"/>
      <c r="I737" s="259"/>
      <c r="J737" s="259"/>
      <c r="K737" s="259"/>
      <c r="L737" s="250">
        <f t="shared" si="308"/>
        <v>128.69999999999999</v>
      </c>
    </row>
    <row r="738" spans="1:12" ht="25.5">
      <c r="A738" s="262" t="s">
        <v>47</v>
      </c>
      <c r="B738" s="247" t="s">
        <v>27</v>
      </c>
      <c r="C738" s="247" t="s">
        <v>195</v>
      </c>
      <c r="D738" s="247" t="s">
        <v>22</v>
      </c>
      <c r="E738" s="247" t="s">
        <v>633</v>
      </c>
      <c r="F738" s="247" t="s">
        <v>48</v>
      </c>
      <c r="G738" s="248"/>
      <c r="H738" s="258"/>
      <c r="I738" s="259">
        <v>23</v>
      </c>
      <c r="J738" s="259"/>
      <c r="K738" s="259"/>
      <c r="L738" s="250">
        <f t="shared" si="308"/>
        <v>23</v>
      </c>
    </row>
    <row r="739" spans="1:12" s="20" customFormat="1" ht="53.25" customHeight="1">
      <c r="A739" s="304" t="s">
        <v>634</v>
      </c>
      <c r="B739" s="243" t="s">
        <v>27</v>
      </c>
      <c r="C739" s="243" t="s">
        <v>195</v>
      </c>
      <c r="D739" s="243" t="s">
        <v>22</v>
      </c>
      <c r="E739" s="243" t="s">
        <v>635</v>
      </c>
      <c r="F739" s="243"/>
      <c r="G739" s="244">
        <f>G740</f>
        <v>1036.5</v>
      </c>
      <c r="H739" s="244">
        <f>H740</f>
        <v>0</v>
      </c>
      <c r="I739" s="244">
        <f>I740</f>
        <v>0</v>
      </c>
      <c r="J739" s="244">
        <f>J740</f>
        <v>0</v>
      </c>
      <c r="K739" s="244">
        <f t="shared" ref="K739:L739" si="331">K740</f>
        <v>0</v>
      </c>
      <c r="L739" s="244">
        <f t="shared" si="331"/>
        <v>1036.5</v>
      </c>
    </row>
    <row r="740" spans="1:12" ht="25.5">
      <c r="A740" s="255" t="s">
        <v>43</v>
      </c>
      <c r="B740" s="247" t="s">
        <v>27</v>
      </c>
      <c r="C740" s="247" t="s">
        <v>195</v>
      </c>
      <c r="D740" s="247" t="s">
        <v>22</v>
      </c>
      <c r="E740" s="247" t="s">
        <v>635</v>
      </c>
      <c r="F740" s="247" t="s">
        <v>44</v>
      </c>
      <c r="G740" s="248">
        <v>1036.5</v>
      </c>
      <c r="H740" s="258"/>
      <c r="I740" s="259"/>
      <c r="J740" s="259"/>
      <c r="K740" s="259"/>
      <c r="L740" s="250">
        <f t="shared" si="308"/>
        <v>1036.5</v>
      </c>
    </row>
    <row r="741" spans="1:12" s="20" customFormat="1">
      <c r="A741" s="304" t="s">
        <v>636</v>
      </c>
      <c r="B741" s="243" t="s">
        <v>27</v>
      </c>
      <c r="C741" s="243" t="s">
        <v>195</v>
      </c>
      <c r="D741" s="243" t="s">
        <v>22</v>
      </c>
      <c r="E741" s="243" t="s">
        <v>637</v>
      </c>
      <c r="F741" s="243"/>
      <c r="G741" s="244">
        <f>G742</f>
        <v>300</v>
      </c>
      <c r="H741" s="244">
        <f>H742</f>
        <v>0</v>
      </c>
      <c r="I741" s="244">
        <f>I742</f>
        <v>0</v>
      </c>
      <c r="J741" s="244">
        <f>J742</f>
        <v>0</v>
      </c>
      <c r="K741" s="244">
        <f t="shared" ref="K741:L741" si="332">K742</f>
        <v>0</v>
      </c>
      <c r="L741" s="244">
        <f t="shared" si="332"/>
        <v>300</v>
      </c>
    </row>
    <row r="742" spans="1:12" ht="25.5">
      <c r="A742" s="262" t="s">
        <v>43</v>
      </c>
      <c r="B742" s="247" t="s">
        <v>27</v>
      </c>
      <c r="C742" s="247" t="s">
        <v>195</v>
      </c>
      <c r="D742" s="247" t="s">
        <v>22</v>
      </c>
      <c r="E742" s="247" t="s">
        <v>637</v>
      </c>
      <c r="F742" s="247" t="s">
        <v>44</v>
      </c>
      <c r="G742" s="248">
        <v>300</v>
      </c>
      <c r="H742" s="258"/>
      <c r="I742" s="259"/>
      <c r="J742" s="259"/>
      <c r="K742" s="259"/>
      <c r="L742" s="250">
        <f t="shared" si="308"/>
        <v>300</v>
      </c>
    </row>
    <row r="743" spans="1:12" s="20" customFormat="1">
      <c r="A743" s="304" t="s">
        <v>638</v>
      </c>
      <c r="B743" s="243" t="s">
        <v>27</v>
      </c>
      <c r="C743" s="243" t="s">
        <v>195</v>
      </c>
      <c r="D743" s="243" t="s">
        <v>22</v>
      </c>
      <c r="E743" s="243" t="s">
        <v>639</v>
      </c>
      <c r="F743" s="243"/>
      <c r="G743" s="244">
        <f>G744</f>
        <v>400</v>
      </c>
      <c r="H743" s="244">
        <f>H744</f>
        <v>0</v>
      </c>
      <c r="I743" s="244">
        <f>I744</f>
        <v>0</v>
      </c>
      <c r="J743" s="244">
        <f>J744</f>
        <v>120</v>
      </c>
      <c r="K743" s="244">
        <f t="shared" ref="K743:L743" si="333">K744</f>
        <v>0</v>
      </c>
      <c r="L743" s="244">
        <f t="shared" si="333"/>
        <v>520</v>
      </c>
    </row>
    <row r="744" spans="1:12" ht="25.5">
      <c r="A744" s="262" t="s">
        <v>43</v>
      </c>
      <c r="B744" s="247" t="s">
        <v>27</v>
      </c>
      <c r="C744" s="247" t="s">
        <v>195</v>
      </c>
      <c r="D744" s="247" t="s">
        <v>22</v>
      </c>
      <c r="E744" s="247" t="s">
        <v>639</v>
      </c>
      <c r="F744" s="247" t="s">
        <v>44</v>
      </c>
      <c r="G744" s="248">
        <v>400</v>
      </c>
      <c r="H744" s="258"/>
      <c r="I744" s="259"/>
      <c r="J744" s="259">
        <v>120</v>
      </c>
      <c r="K744" s="259"/>
      <c r="L744" s="250">
        <f t="shared" si="308"/>
        <v>520</v>
      </c>
    </row>
    <row r="745" spans="1:12" s="20" customFormat="1" ht="63.75">
      <c r="A745" s="269" t="s">
        <v>640</v>
      </c>
      <c r="B745" s="243" t="s">
        <v>27</v>
      </c>
      <c r="C745" s="243" t="s">
        <v>195</v>
      </c>
      <c r="D745" s="243" t="s">
        <v>22</v>
      </c>
      <c r="E745" s="243" t="s">
        <v>641</v>
      </c>
      <c r="F745" s="243"/>
      <c r="G745" s="244">
        <f>G746</f>
        <v>0</v>
      </c>
      <c r="H745" s="244">
        <f>H746</f>
        <v>0</v>
      </c>
      <c r="I745" s="244">
        <f>I746</f>
        <v>0</v>
      </c>
      <c r="J745" s="244">
        <f>J746</f>
        <v>33.6</v>
      </c>
      <c r="K745" s="244">
        <f t="shared" ref="K745:L745" si="334">K746</f>
        <v>0</v>
      </c>
      <c r="L745" s="244">
        <f t="shared" si="334"/>
        <v>33.6</v>
      </c>
    </row>
    <row r="746" spans="1:12" ht="25.5">
      <c r="A746" s="255" t="s">
        <v>41</v>
      </c>
      <c r="B746" s="247" t="s">
        <v>27</v>
      </c>
      <c r="C746" s="247" t="s">
        <v>195</v>
      </c>
      <c r="D746" s="247" t="s">
        <v>22</v>
      </c>
      <c r="E746" s="247" t="s">
        <v>641</v>
      </c>
      <c r="F746" s="247" t="s">
        <v>42</v>
      </c>
      <c r="G746" s="248"/>
      <c r="H746" s="258"/>
      <c r="I746" s="259"/>
      <c r="J746" s="259">
        <v>33.6</v>
      </c>
      <c r="K746" s="259"/>
      <c r="L746" s="250">
        <f t="shared" si="308"/>
        <v>33.6</v>
      </c>
    </row>
    <row r="747" spans="1:12" s="20" customFormat="1" ht="63.75">
      <c r="A747" s="269" t="s">
        <v>642</v>
      </c>
      <c r="B747" s="243" t="s">
        <v>27</v>
      </c>
      <c r="C747" s="243" t="s">
        <v>195</v>
      </c>
      <c r="D747" s="243" t="s">
        <v>22</v>
      </c>
      <c r="E747" s="243" t="s">
        <v>643</v>
      </c>
      <c r="F747" s="243"/>
      <c r="G747" s="244">
        <f>G748</f>
        <v>0</v>
      </c>
      <c r="H747" s="244">
        <f>H748</f>
        <v>0</v>
      </c>
      <c r="I747" s="244">
        <f>I748</f>
        <v>0</v>
      </c>
      <c r="J747" s="244">
        <f>J748</f>
        <v>67</v>
      </c>
      <c r="K747" s="244">
        <f t="shared" ref="K747:L747" si="335">K748</f>
        <v>0</v>
      </c>
      <c r="L747" s="244">
        <f t="shared" si="335"/>
        <v>67</v>
      </c>
    </row>
    <row r="748" spans="1:12" ht="25.5">
      <c r="A748" s="255" t="s">
        <v>41</v>
      </c>
      <c r="B748" s="247" t="s">
        <v>27</v>
      </c>
      <c r="C748" s="247" t="s">
        <v>195</v>
      </c>
      <c r="D748" s="247" t="s">
        <v>22</v>
      </c>
      <c r="E748" s="247" t="s">
        <v>643</v>
      </c>
      <c r="F748" s="247" t="s">
        <v>42</v>
      </c>
      <c r="G748" s="248"/>
      <c r="H748" s="258"/>
      <c r="I748" s="259"/>
      <c r="J748" s="259">
        <v>67</v>
      </c>
      <c r="K748" s="259"/>
      <c r="L748" s="250">
        <f t="shared" si="308"/>
        <v>67</v>
      </c>
    </row>
    <row r="749" spans="1:12" s="20" customFormat="1" ht="38.25">
      <c r="A749" s="269" t="s">
        <v>644</v>
      </c>
      <c r="B749" s="243" t="s">
        <v>27</v>
      </c>
      <c r="C749" s="243" t="s">
        <v>195</v>
      </c>
      <c r="D749" s="243" t="s">
        <v>22</v>
      </c>
      <c r="E749" s="243" t="s">
        <v>645</v>
      </c>
      <c r="F749" s="243"/>
      <c r="G749" s="244">
        <f>G750</f>
        <v>0</v>
      </c>
      <c r="H749" s="244">
        <f>H750</f>
        <v>0</v>
      </c>
      <c r="I749" s="244">
        <f>I750</f>
        <v>0</v>
      </c>
      <c r="J749" s="244">
        <f>J750</f>
        <v>50</v>
      </c>
      <c r="K749" s="244">
        <f t="shared" ref="K749:L749" si="336">K750</f>
        <v>0</v>
      </c>
      <c r="L749" s="244">
        <f t="shared" si="336"/>
        <v>50</v>
      </c>
    </row>
    <row r="750" spans="1:12" ht="25.5">
      <c r="A750" s="262" t="s">
        <v>43</v>
      </c>
      <c r="B750" s="247" t="s">
        <v>27</v>
      </c>
      <c r="C750" s="247" t="s">
        <v>195</v>
      </c>
      <c r="D750" s="247" t="s">
        <v>22</v>
      </c>
      <c r="E750" s="247" t="s">
        <v>645</v>
      </c>
      <c r="F750" s="247" t="s">
        <v>44</v>
      </c>
      <c r="G750" s="248"/>
      <c r="H750" s="258"/>
      <c r="I750" s="259"/>
      <c r="J750" s="259">
        <v>50</v>
      </c>
      <c r="K750" s="259"/>
      <c r="L750" s="250">
        <f t="shared" si="308"/>
        <v>50</v>
      </c>
    </row>
    <row r="751" spans="1:12" s="20" customFormat="1">
      <c r="A751" s="269" t="s">
        <v>646</v>
      </c>
      <c r="B751" s="243" t="s">
        <v>27</v>
      </c>
      <c r="C751" s="243" t="s">
        <v>195</v>
      </c>
      <c r="D751" s="243" t="s">
        <v>22</v>
      </c>
      <c r="E751" s="243" t="s">
        <v>647</v>
      </c>
      <c r="F751" s="243"/>
      <c r="G751" s="244">
        <f>G752</f>
        <v>0</v>
      </c>
      <c r="H751" s="244">
        <f>H752</f>
        <v>0</v>
      </c>
      <c r="I751" s="244">
        <f>I752</f>
        <v>0</v>
      </c>
      <c r="J751" s="244">
        <f>J752</f>
        <v>115</v>
      </c>
      <c r="K751" s="244">
        <f t="shared" ref="K751:L751" si="337">K752</f>
        <v>0</v>
      </c>
      <c r="L751" s="244">
        <f t="shared" si="337"/>
        <v>115</v>
      </c>
    </row>
    <row r="752" spans="1:12" ht="25.5">
      <c r="A752" s="262" t="s">
        <v>43</v>
      </c>
      <c r="B752" s="247" t="s">
        <v>27</v>
      </c>
      <c r="C752" s="247" t="s">
        <v>195</v>
      </c>
      <c r="D752" s="247" t="s">
        <v>22</v>
      </c>
      <c r="E752" s="247" t="s">
        <v>647</v>
      </c>
      <c r="F752" s="247" t="s">
        <v>44</v>
      </c>
      <c r="G752" s="248"/>
      <c r="H752" s="258"/>
      <c r="I752" s="259"/>
      <c r="J752" s="259">
        <v>115</v>
      </c>
      <c r="K752" s="259"/>
      <c r="L752" s="250">
        <f t="shared" ref="L752:L815" si="338">I752+H752+G752+J752+K752</f>
        <v>115</v>
      </c>
    </row>
    <row r="753" spans="1:12" s="20" customFormat="1" ht="76.5">
      <c r="A753" s="245" t="s">
        <v>26</v>
      </c>
      <c r="B753" s="243" t="s">
        <v>27</v>
      </c>
      <c r="C753" s="243" t="s">
        <v>195</v>
      </c>
      <c r="D753" s="243" t="s">
        <v>22</v>
      </c>
      <c r="E753" s="243" t="s">
        <v>29</v>
      </c>
      <c r="F753" s="243"/>
      <c r="G753" s="244">
        <f>G754</f>
        <v>0</v>
      </c>
      <c r="H753" s="244">
        <f t="shared" ref="H753:L753" si="339">H754</f>
        <v>0</v>
      </c>
      <c r="I753" s="244">
        <f t="shared" si="339"/>
        <v>0</v>
      </c>
      <c r="J753" s="244">
        <f t="shared" si="339"/>
        <v>29.5</v>
      </c>
      <c r="K753" s="244">
        <f t="shared" si="339"/>
        <v>0</v>
      </c>
      <c r="L753" s="244">
        <f t="shared" si="339"/>
        <v>29.5</v>
      </c>
    </row>
    <row r="754" spans="1:12">
      <c r="A754" s="246" t="s">
        <v>30</v>
      </c>
      <c r="B754" s="247" t="s">
        <v>27</v>
      </c>
      <c r="C754" s="247" t="s">
        <v>195</v>
      </c>
      <c r="D754" s="247" t="s">
        <v>22</v>
      </c>
      <c r="E754" s="247" t="s">
        <v>29</v>
      </c>
      <c r="F754" s="247" t="s">
        <v>192</v>
      </c>
      <c r="G754" s="248"/>
      <c r="H754" s="258"/>
      <c r="I754" s="259"/>
      <c r="J754" s="259">
        <v>29.5</v>
      </c>
      <c r="K754" s="259"/>
      <c r="L754" s="259">
        <f>G754+H754+I754+J754+K754</f>
        <v>29.5</v>
      </c>
    </row>
    <row r="755" spans="1:12" s="20" customFormat="1" ht="63.75">
      <c r="A755" s="264" t="s">
        <v>441</v>
      </c>
      <c r="B755" s="243" t="s">
        <v>27</v>
      </c>
      <c r="C755" s="243" t="s">
        <v>195</v>
      </c>
      <c r="D755" s="243" t="s">
        <v>22</v>
      </c>
      <c r="E755" s="243" t="s">
        <v>442</v>
      </c>
      <c r="F755" s="243"/>
      <c r="G755" s="244">
        <f>G756+G757</f>
        <v>0</v>
      </c>
      <c r="H755" s="244">
        <f t="shared" ref="H755:J755" si="340">H756+H757</f>
        <v>0</v>
      </c>
      <c r="I755" s="244">
        <f t="shared" si="340"/>
        <v>0</v>
      </c>
      <c r="J755" s="244">
        <f t="shared" si="340"/>
        <v>5865</v>
      </c>
      <c r="K755" s="244">
        <f t="shared" ref="K755:L755" si="341">K756+K757</f>
        <v>0</v>
      </c>
      <c r="L755" s="244">
        <f t="shared" si="341"/>
        <v>5865</v>
      </c>
    </row>
    <row r="756" spans="1:12">
      <c r="A756" s="246" t="s">
        <v>30</v>
      </c>
      <c r="B756" s="247" t="s">
        <v>27</v>
      </c>
      <c r="C756" s="247" t="s">
        <v>195</v>
      </c>
      <c r="D756" s="247" t="s">
        <v>22</v>
      </c>
      <c r="E756" s="247" t="s">
        <v>442</v>
      </c>
      <c r="F756" s="247" t="s">
        <v>192</v>
      </c>
      <c r="G756" s="248"/>
      <c r="H756" s="258"/>
      <c r="I756" s="259"/>
      <c r="J756" s="259">
        <v>1359</v>
      </c>
      <c r="K756" s="259"/>
      <c r="L756" s="250">
        <f t="shared" si="338"/>
        <v>1359</v>
      </c>
    </row>
    <row r="757" spans="1:12" ht="38.25">
      <c r="A757" s="271" t="s">
        <v>314</v>
      </c>
      <c r="B757" s="247" t="s">
        <v>27</v>
      </c>
      <c r="C757" s="247" t="s">
        <v>195</v>
      </c>
      <c r="D757" s="247" t="s">
        <v>22</v>
      </c>
      <c r="E757" s="247" t="s">
        <v>442</v>
      </c>
      <c r="F757" s="247" t="s">
        <v>315</v>
      </c>
      <c r="G757" s="248"/>
      <c r="H757" s="258"/>
      <c r="I757" s="259"/>
      <c r="J757" s="259">
        <v>4506</v>
      </c>
      <c r="K757" s="259"/>
      <c r="L757" s="250">
        <f t="shared" si="338"/>
        <v>4506</v>
      </c>
    </row>
    <row r="758" spans="1:12">
      <c r="A758" s="242" t="s">
        <v>648</v>
      </c>
      <c r="B758" s="243"/>
      <c r="C758" s="243">
        <v>10</v>
      </c>
      <c r="D758" s="243"/>
      <c r="E758" s="243"/>
      <c r="F758" s="243"/>
      <c r="G758" s="244">
        <f>G759+G764+G776+G806</f>
        <v>79217.100000000006</v>
      </c>
      <c r="H758" s="244">
        <f>H759+H764+H776+H806</f>
        <v>53535.500529999998</v>
      </c>
      <c r="I758" s="244">
        <f>I759+I764+I776+I806</f>
        <v>298.86599999999999</v>
      </c>
      <c r="J758" s="244">
        <f>J759+J764+J776+J806</f>
        <v>27118.297000000002</v>
      </c>
      <c r="K758" s="244">
        <f t="shared" ref="K758:L758" si="342">K759+K764+K776+K806</f>
        <v>3405.6</v>
      </c>
      <c r="L758" s="244">
        <f t="shared" si="342"/>
        <v>163575.36352999997</v>
      </c>
    </row>
    <row r="759" spans="1:12">
      <c r="A759" s="242" t="s">
        <v>649</v>
      </c>
      <c r="B759" s="243"/>
      <c r="C759" s="243">
        <v>10</v>
      </c>
      <c r="D759" s="243" t="s">
        <v>22</v>
      </c>
      <c r="E759" s="243"/>
      <c r="F759" s="243"/>
      <c r="G759" s="244">
        <f>G760+G762</f>
        <v>1008.7</v>
      </c>
      <c r="H759" s="244">
        <f t="shared" ref="H759:L759" si="343">H760+H762</f>
        <v>0</v>
      </c>
      <c r="I759" s="244">
        <f t="shared" si="343"/>
        <v>0</v>
      </c>
      <c r="J759" s="244">
        <f t="shared" si="343"/>
        <v>0</v>
      </c>
      <c r="K759" s="244">
        <f t="shared" si="343"/>
        <v>505.6</v>
      </c>
      <c r="L759" s="244">
        <f t="shared" si="343"/>
        <v>1514.3000000000002</v>
      </c>
    </row>
    <row r="760" spans="1:12" s="20" customFormat="1" ht="38.25">
      <c r="A760" s="242" t="s">
        <v>650</v>
      </c>
      <c r="B760" s="243" t="s">
        <v>27</v>
      </c>
      <c r="C760" s="238">
        <v>10</v>
      </c>
      <c r="D760" s="243" t="s">
        <v>22</v>
      </c>
      <c r="E760" s="238">
        <v>9997002</v>
      </c>
      <c r="F760" s="243"/>
      <c r="G760" s="244">
        <f>G761</f>
        <v>1008.7</v>
      </c>
      <c r="H760" s="244">
        <f t="shared" ref="H760:L760" si="344">H761</f>
        <v>0</v>
      </c>
      <c r="I760" s="244">
        <f t="shared" si="344"/>
        <v>0</v>
      </c>
      <c r="J760" s="244">
        <f t="shared" si="344"/>
        <v>0</v>
      </c>
      <c r="K760" s="244">
        <f t="shared" si="344"/>
        <v>0</v>
      </c>
      <c r="L760" s="244">
        <f t="shared" si="344"/>
        <v>1008.7</v>
      </c>
    </row>
    <row r="761" spans="1:12" ht="25.5">
      <c r="A761" s="276" t="s">
        <v>651</v>
      </c>
      <c r="B761" s="247" t="s">
        <v>27</v>
      </c>
      <c r="C761" s="277">
        <v>10</v>
      </c>
      <c r="D761" s="247" t="s">
        <v>22</v>
      </c>
      <c r="E761" s="277">
        <v>9997002</v>
      </c>
      <c r="F761" s="247" t="s">
        <v>652</v>
      </c>
      <c r="G761" s="248">
        <v>1008.7</v>
      </c>
      <c r="H761" s="258"/>
      <c r="I761" s="259"/>
      <c r="J761" s="259"/>
      <c r="K761" s="259"/>
      <c r="L761" s="250">
        <f t="shared" si="338"/>
        <v>1008.7</v>
      </c>
    </row>
    <row r="762" spans="1:12" s="20" customFormat="1" ht="25.5">
      <c r="A762" s="264" t="s">
        <v>714</v>
      </c>
      <c r="B762" s="243" t="s">
        <v>27</v>
      </c>
      <c r="C762" s="238">
        <v>10</v>
      </c>
      <c r="D762" s="243" t="s">
        <v>22</v>
      </c>
      <c r="E762" s="238">
        <v>9503301</v>
      </c>
      <c r="F762" s="243"/>
      <c r="G762" s="244">
        <f>G763</f>
        <v>0</v>
      </c>
      <c r="H762" s="244">
        <f t="shared" ref="H762:L762" si="345">H763</f>
        <v>0</v>
      </c>
      <c r="I762" s="244">
        <f t="shared" si="345"/>
        <v>0</v>
      </c>
      <c r="J762" s="244">
        <f t="shared" si="345"/>
        <v>0</v>
      </c>
      <c r="K762" s="244">
        <f t="shared" si="345"/>
        <v>505.6</v>
      </c>
      <c r="L762" s="244">
        <f t="shared" si="345"/>
        <v>505.6</v>
      </c>
    </row>
    <row r="763" spans="1:12" ht="25.5">
      <c r="A763" s="276" t="s">
        <v>651</v>
      </c>
      <c r="B763" s="247" t="s">
        <v>27</v>
      </c>
      <c r="C763" s="277">
        <v>10</v>
      </c>
      <c r="D763" s="247" t="s">
        <v>22</v>
      </c>
      <c r="E763" s="277">
        <v>9503301</v>
      </c>
      <c r="F763" s="247" t="s">
        <v>652</v>
      </c>
      <c r="G763" s="248"/>
      <c r="H763" s="258"/>
      <c r="I763" s="259"/>
      <c r="J763" s="259"/>
      <c r="K763" s="259">
        <v>505.6</v>
      </c>
      <c r="L763" s="249">
        <f>G763+H763+I763+J763+K763</f>
        <v>505.6</v>
      </c>
    </row>
    <row r="764" spans="1:12">
      <c r="A764" s="252" t="s">
        <v>653</v>
      </c>
      <c r="B764" s="247"/>
      <c r="C764" s="238">
        <v>10</v>
      </c>
      <c r="D764" s="243" t="s">
        <v>111</v>
      </c>
      <c r="E764" s="277"/>
      <c r="F764" s="247"/>
      <c r="G764" s="253">
        <f t="shared" ref="G764:L764" si="346">G765+G767+G769+G771+G773</f>
        <v>40.6</v>
      </c>
      <c r="H764" s="253">
        <f t="shared" si="346"/>
        <v>3937.90373</v>
      </c>
      <c r="I764" s="253">
        <f t="shared" si="346"/>
        <v>298.86599999999999</v>
      </c>
      <c r="J764" s="253">
        <f t="shared" si="346"/>
        <v>0</v>
      </c>
      <c r="K764" s="253">
        <f t="shared" si="346"/>
        <v>2900</v>
      </c>
      <c r="L764" s="253">
        <f t="shared" si="346"/>
        <v>7177.3697300000003</v>
      </c>
    </row>
    <row r="765" spans="1:12" s="20" customFormat="1">
      <c r="A765" s="251" t="s">
        <v>654</v>
      </c>
      <c r="B765" s="243" t="s">
        <v>27</v>
      </c>
      <c r="C765" s="238">
        <v>10</v>
      </c>
      <c r="D765" s="243" t="s">
        <v>111</v>
      </c>
      <c r="E765" s="238">
        <v>9997006</v>
      </c>
      <c r="F765" s="243"/>
      <c r="G765" s="244">
        <f>G766</f>
        <v>40.6</v>
      </c>
      <c r="H765" s="244">
        <f>H766</f>
        <v>0</v>
      </c>
      <c r="I765" s="244">
        <f>I766</f>
        <v>0</v>
      </c>
      <c r="J765" s="244">
        <f>J766</f>
        <v>0</v>
      </c>
      <c r="K765" s="244">
        <f t="shared" ref="K765:L765" si="347">K766</f>
        <v>0</v>
      </c>
      <c r="L765" s="244">
        <f t="shared" si="347"/>
        <v>40.6</v>
      </c>
    </row>
    <row r="766" spans="1:12" ht="25.5">
      <c r="A766" s="262" t="s">
        <v>655</v>
      </c>
      <c r="B766" s="247" t="s">
        <v>27</v>
      </c>
      <c r="C766" s="277">
        <v>10</v>
      </c>
      <c r="D766" s="247" t="s">
        <v>111</v>
      </c>
      <c r="E766" s="277">
        <v>9997006</v>
      </c>
      <c r="F766" s="247" t="s">
        <v>656</v>
      </c>
      <c r="G766" s="248">
        <v>40.6</v>
      </c>
      <c r="H766" s="258"/>
      <c r="I766" s="259"/>
      <c r="J766" s="259"/>
      <c r="K766" s="259"/>
      <c r="L766" s="250">
        <f t="shared" si="338"/>
        <v>40.6</v>
      </c>
    </row>
    <row r="767" spans="1:12" s="20" customFormat="1">
      <c r="A767" s="269" t="s">
        <v>657</v>
      </c>
      <c r="B767" s="243" t="s">
        <v>27</v>
      </c>
      <c r="C767" s="238">
        <v>10</v>
      </c>
      <c r="D767" s="243" t="s">
        <v>111</v>
      </c>
      <c r="E767" s="238">
        <v>9997007</v>
      </c>
      <c r="F767" s="243"/>
      <c r="G767" s="244">
        <f>G768</f>
        <v>0</v>
      </c>
      <c r="H767" s="244">
        <f>H768</f>
        <v>37.896999999999998</v>
      </c>
      <c r="I767" s="244">
        <f>I768</f>
        <v>0</v>
      </c>
      <c r="J767" s="244">
        <f>J768</f>
        <v>0</v>
      </c>
      <c r="K767" s="244">
        <f t="shared" ref="K767:L767" si="348">K768</f>
        <v>0</v>
      </c>
      <c r="L767" s="244">
        <f t="shared" si="348"/>
        <v>37.896999999999998</v>
      </c>
    </row>
    <row r="768" spans="1:12" ht="25.5">
      <c r="A768" s="262" t="s">
        <v>655</v>
      </c>
      <c r="B768" s="247" t="s">
        <v>27</v>
      </c>
      <c r="C768" s="277">
        <v>10</v>
      </c>
      <c r="D768" s="247" t="s">
        <v>111</v>
      </c>
      <c r="E768" s="277">
        <v>9997007</v>
      </c>
      <c r="F768" s="247" t="s">
        <v>656</v>
      </c>
      <c r="G768" s="248"/>
      <c r="H768" s="258">
        <f>10.897+15+12</f>
        <v>37.896999999999998</v>
      </c>
      <c r="I768" s="259"/>
      <c r="J768" s="259"/>
      <c r="K768" s="259"/>
      <c r="L768" s="250">
        <f t="shared" si="338"/>
        <v>37.896999999999998</v>
      </c>
    </row>
    <row r="769" spans="1:12" ht="25.5">
      <c r="A769" s="251" t="s">
        <v>658</v>
      </c>
      <c r="B769" s="243" t="s">
        <v>27</v>
      </c>
      <c r="C769" s="238">
        <v>10</v>
      </c>
      <c r="D769" s="243" t="s">
        <v>111</v>
      </c>
      <c r="E769" s="238">
        <v>1008820</v>
      </c>
      <c r="F769" s="247"/>
      <c r="G769" s="244">
        <f>G770</f>
        <v>0</v>
      </c>
      <c r="H769" s="244">
        <f>H770</f>
        <v>733.33439999999996</v>
      </c>
      <c r="I769" s="244">
        <f>I770</f>
        <v>0</v>
      </c>
      <c r="J769" s="244">
        <f>J770</f>
        <v>0</v>
      </c>
      <c r="K769" s="244">
        <f t="shared" ref="K769:L769" si="349">K770</f>
        <v>0</v>
      </c>
      <c r="L769" s="244">
        <f t="shared" si="349"/>
        <v>733.33439999999996</v>
      </c>
    </row>
    <row r="770" spans="1:12">
      <c r="A770" s="252" t="s">
        <v>602</v>
      </c>
      <c r="B770" s="247" t="s">
        <v>27</v>
      </c>
      <c r="C770" s="277">
        <v>10</v>
      </c>
      <c r="D770" s="247" t="s">
        <v>111</v>
      </c>
      <c r="E770" s="277">
        <v>1008820</v>
      </c>
      <c r="F770" s="247" t="s">
        <v>603</v>
      </c>
      <c r="G770" s="248"/>
      <c r="H770" s="258">
        <v>733.33439999999996</v>
      </c>
      <c r="I770" s="259"/>
      <c r="J770" s="259"/>
      <c r="K770" s="259"/>
      <c r="L770" s="250">
        <f t="shared" si="338"/>
        <v>733.33439999999996</v>
      </c>
    </row>
    <row r="771" spans="1:12" s="20" customFormat="1" ht="25.5">
      <c r="A771" s="251" t="s">
        <v>658</v>
      </c>
      <c r="B771" s="243" t="s">
        <v>27</v>
      </c>
      <c r="C771" s="238">
        <v>10</v>
      </c>
      <c r="D771" s="243" t="s">
        <v>111</v>
      </c>
      <c r="E771" s="238">
        <v>6812100</v>
      </c>
      <c r="F771" s="243"/>
      <c r="G771" s="244">
        <f>G772</f>
        <v>0</v>
      </c>
      <c r="H771" s="244">
        <f>H772</f>
        <v>666.67232999999999</v>
      </c>
      <c r="I771" s="244">
        <f>I772</f>
        <v>0</v>
      </c>
      <c r="J771" s="244">
        <f>J772</f>
        <v>0</v>
      </c>
      <c r="K771" s="244">
        <f t="shared" ref="K771:L771" si="350">K772</f>
        <v>0</v>
      </c>
      <c r="L771" s="244">
        <f t="shared" si="350"/>
        <v>666.67232999999999</v>
      </c>
    </row>
    <row r="772" spans="1:12" ht="25.5">
      <c r="A772" s="262" t="s">
        <v>655</v>
      </c>
      <c r="B772" s="247" t="s">
        <v>27</v>
      </c>
      <c r="C772" s="277">
        <v>10</v>
      </c>
      <c r="D772" s="247" t="s">
        <v>111</v>
      </c>
      <c r="E772" s="277">
        <v>6812100</v>
      </c>
      <c r="F772" s="247" t="s">
        <v>603</v>
      </c>
      <c r="G772" s="248"/>
      <c r="H772" s="258">
        <v>666.67232999999999</v>
      </c>
      <c r="I772" s="259"/>
      <c r="J772" s="259"/>
      <c r="K772" s="259"/>
      <c r="L772" s="250">
        <f t="shared" si="338"/>
        <v>666.67232999999999</v>
      </c>
    </row>
    <row r="773" spans="1:12" s="20" customFormat="1" ht="25.5">
      <c r="A773" s="269" t="s">
        <v>659</v>
      </c>
      <c r="B773" s="243" t="s">
        <v>27</v>
      </c>
      <c r="C773" s="238">
        <v>10</v>
      </c>
      <c r="D773" s="243" t="s">
        <v>111</v>
      </c>
      <c r="E773" s="238">
        <v>6013000</v>
      </c>
      <c r="F773" s="243"/>
      <c r="G773" s="244">
        <f>G774</f>
        <v>0</v>
      </c>
      <c r="H773" s="244">
        <f t="shared" ref="H773:L774" si="351">H774</f>
        <v>2500</v>
      </c>
      <c r="I773" s="244">
        <f t="shared" si="351"/>
        <v>298.86599999999999</v>
      </c>
      <c r="J773" s="244">
        <f t="shared" si="351"/>
        <v>0</v>
      </c>
      <c r="K773" s="244">
        <f t="shared" si="351"/>
        <v>2900</v>
      </c>
      <c r="L773" s="244">
        <f t="shared" si="351"/>
        <v>5698.866</v>
      </c>
    </row>
    <row r="774" spans="1:12" s="20" customFormat="1">
      <c r="A774" s="269" t="s">
        <v>660</v>
      </c>
      <c r="B774" s="243" t="s">
        <v>27</v>
      </c>
      <c r="C774" s="238">
        <v>10</v>
      </c>
      <c r="D774" s="243" t="s">
        <v>111</v>
      </c>
      <c r="E774" s="238">
        <v>6013100</v>
      </c>
      <c r="F774" s="243"/>
      <c r="G774" s="244">
        <f>G775</f>
        <v>0</v>
      </c>
      <c r="H774" s="244">
        <f t="shared" si="351"/>
        <v>2500</v>
      </c>
      <c r="I774" s="244">
        <f t="shared" si="351"/>
        <v>298.86599999999999</v>
      </c>
      <c r="J774" s="244">
        <f t="shared" si="351"/>
        <v>0</v>
      </c>
      <c r="K774" s="244">
        <f t="shared" si="351"/>
        <v>2900</v>
      </c>
      <c r="L774" s="244">
        <f t="shared" si="351"/>
        <v>5698.866</v>
      </c>
    </row>
    <row r="775" spans="1:12" ht="25.5">
      <c r="A775" s="255" t="s">
        <v>655</v>
      </c>
      <c r="B775" s="247" t="s">
        <v>27</v>
      </c>
      <c r="C775" s="277">
        <v>10</v>
      </c>
      <c r="D775" s="247" t="s">
        <v>111</v>
      </c>
      <c r="E775" s="277">
        <v>6013100</v>
      </c>
      <c r="F775" s="247" t="s">
        <v>603</v>
      </c>
      <c r="G775" s="248"/>
      <c r="H775" s="258">
        <v>2500</v>
      </c>
      <c r="I775" s="259">
        <v>298.86599999999999</v>
      </c>
      <c r="J775" s="259"/>
      <c r="K775" s="259">
        <v>2900</v>
      </c>
      <c r="L775" s="250">
        <f t="shared" si="338"/>
        <v>5698.866</v>
      </c>
    </row>
    <row r="776" spans="1:12">
      <c r="A776" s="242" t="s">
        <v>661</v>
      </c>
      <c r="B776" s="243"/>
      <c r="C776" s="243">
        <v>10</v>
      </c>
      <c r="D776" s="243" t="s">
        <v>38</v>
      </c>
      <c r="E776" s="243"/>
      <c r="F776" s="243"/>
      <c r="G776" s="244">
        <f>G782+G789+G792+G794+G797+G799+G801+G785+G777+G787</f>
        <v>76582.3</v>
      </c>
      <c r="H776" s="244">
        <f>H782+H789+H792+H794+H797+H799+H801+H785+H777+H787</f>
        <v>49597.596799999999</v>
      </c>
      <c r="I776" s="244">
        <f>I782+I789+I792+I794+I797+I799+I801+I785+I777+I787</f>
        <v>0</v>
      </c>
      <c r="J776" s="244">
        <f>J782+J789+J792+J794+J797+J799+J801+J785+J777+J787</f>
        <v>27084.397000000001</v>
      </c>
      <c r="K776" s="244">
        <f t="shared" ref="K776:L776" si="352">K782+K789+K792+K794+K797+K799+K801+K785+K777+K787</f>
        <v>0</v>
      </c>
      <c r="L776" s="244">
        <f t="shared" si="352"/>
        <v>153264.29379999998</v>
      </c>
    </row>
    <row r="777" spans="1:12" ht="25.5">
      <c r="A777" s="263" t="s">
        <v>662</v>
      </c>
      <c r="B777" s="243" t="s">
        <v>27</v>
      </c>
      <c r="C777" s="243" t="s">
        <v>663</v>
      </c>
      <c r="D777" s="243" t="s">
        <v>38</v>
      </c>
      <c r="E777" s="243" t="s">
        <v>664</v>
      </c>
      <c r="F777" s="243"/>
      <c r="G777" s="244">
        <f>G778+G779+G780+G781</f>
        <v>2213.6999999999998</v>
      </c>
      <c r="H777" s="244">
        <f>H778+H779+H780+H781</f>
        <v>0</v>
      </c>
      <c r="I777" s="244">
        <f>I778+I779+I780+I781</f>
        <v>0</v>
      </c>
      <c r="J777" s="244">
        <f>J778+J779+J780+J781</f>
        <v>96.18</v>
      </c>
      <c r="K777" s="244">
        <f t="shared" ref="K777:L777" si="353">K778+K779+K780+K781</f>
        <v>0</v>
      </c>
      <c r="L777" s="244">
        <f t="shared" si="353"/>
        <v>2309.88</v>
      </c>
    </row>
    <row r="778" spans="1:12">
      <c r="A778" s="278" t="s">
        <v>30</v>
      </c>
      <c r="B778" s="247" t="s">
        <v>27</v>
      </c>
      <c r="C778" s="247" t="s">
        <v>663</v>
      </c>
      <c r="D778" s="247" t="s">
        <v>38</v>
      </c>
      <c r="E778" s="247" t="s">
        <v>664</v>
      </c>
      <c r="F778" s="247" t="s">
        <v>31</v>
      </c>
      <c r="G778" s="248">
        <v>1757.7</v>
      </c>
      <c r="H778" s="258"/>
      <c r="I778" s="259"/>
      <c r="J778" s="259">
        <v>96.18</v>
      </c>
      <c r="K778" s="259"/>
      <c r="L778" s="250">
        <f t="shared" si="338"/>
        <v>1853.88</v>
      </c>
    </row>
    <row r="779" spans="1:12" ht="25.5">
      <c r="A779" s="262" t="s">
        <v>35</v>
      </c>
      <c r="B779" s="247" t="s">
        <v>27</v>
      </c>
      <c r="C779" s="247" t="s">
        <v>663</v>
      </c>
      <c r="D779" s="247" t="s">
        <v>38</v>
      </c>
      <c r="E779" s="247" t="s">
        <v>664</v>
      </c>
      <c r="F779" s="247" t="s">
        <v>36</v>
      </c>
      <c r="G779" s="248">
        <v>128.75</v>
      </c>
      <c r="H779" s="258"/>
      <c r="I779" s="259"/>
      <c r="J779" s="259"/>
      <c r="K779" s="259"/>
      <c r="L779" s="250">
        <f t="shared" si="338"/>
        <v>128.75</v>
      </c>
    </row>
    <row r="780" spans="1:12" ht="25.5">
      <c r="A780" s="255" t="s">
        <v>41</v>
      </c>
      <c r="B780" s="247" t="s">
        <v>27</v>
      </c>
      <c r="C780" s="247" t="s">
        <v>663</v>
      </c>
      <c r="D780" s="247" t="s">
        <v>38</v>
      </c>
      <c r="E780" s="247" t="s">
        <v>664</v>
      </c>
      <c r="F780" s="247" t="s">
        <v>42</v>
      </c>
      <c r="G780" s="248">
        <v>80</v>
      </c>
      <c r="H780" s="258"/>
      <c r="I780" s="259">
        <v>30.3</v>
      </c>
      <c r="J780" s="259"/>
      <c r="K780" s="259"/>
      <c r="L780" s="250">
        <f t="shared" si="338"/>
        <v>110.3</v>
      </c>
    </row>
    <row r="781" spans="1:12" ht="25.5">
      <c r="A781" s="255" t="s">
        <v>43</v>
      </c>
      <c r="B781" s="247" t="s">
        <v>27</v>
      </c>
      <c r="C781" s="247" t="s">
        <v>663</v>
      </c>
      <c r="D781" s="247" t="s">
        <v>38</v>
      </c>
      <c r="E781" s="247" t="s">
        <v>664</v>
      </c>
      <c r="F781" s="247" t="s">
        <v>44</v>
      </c>
      <c r="G781" s="248">
        <v>247.25</v>
      </c>
      <c r="H781" s="258"/>
      <c r="I781" s="259">
        <v>-30.3</v>
      </c>
      <c r="J781" s="259"/>
      <c r="K781" s="259"/>
      <c r="L781" s="250">
        <f t="shared" si="338"/>
        <v>216.95</v>
      </c>
    </row>
    <row r="782" spans="1:12" s="31" customFormat="1" ht="38.25">
      <c r="A782" s="242" t="s">
        <v>665</v>
      </c>
      <c r="B782" s="243" t="s">
        <v>27</v>
      </c>
      <c r="C782" s="243">
        <v>10</v>
      </c>
      <c r="D782" s="243" t="s">
        <v>38</v>
      </c>
      <c r="E782" s="243" t="s">
        <v>666</v>
      </c>
      <c r="F782" s="243"/>
      <c r="G782" s="244">
        <f>G783+G784</f>
        <v>559</v>
      </c>
      <c r="H782" s="244">
        <f>H783+H784</f>
        <v>0</v>
      </c>
      <c r="I782" s="244">
        <f>I783+I784</f>
        <v>0</v>
      </c>
      <c r="J782" s="244">
        <f>J783+J784</f>
        <v>0</v>
      </c>
      <c r="K782" s="244">
        <f t="shared" ref="K782:L782" si="354">K783+K784</f>
        <v>0</v>
      </c>
      <c r="L782" s="244">
        <f t="shared" si="354"/>
        <v>559</v>
      </c>
    </row>
    <row r="783" spans="1:12" ht="25.5">
      <c r="A783" s="255" t="s">
        <v>655</v>
      </c>
      <c r="B783" s="247" t="s">
        <v>27</v>
      </c>
      <c r="C783" s="247">
        <v>10</v>
      </c>
      <c r="D783" s="247" t="s">
        <v>38</v>
      </c>
      <c r="E783" s="247" t="s">
        <v>666</v>
      </c>
      <c r="F783" s="247" t="s">
        <v>656</v>
      </c>
      <c r="G783" s="248">
        <v>559</v>
      </c>
      <c r="H783" s="258"/>
      <c r="I783" s="259"/>
      <c r="J783" s="259"/>
      <c r="K783" s="259"/>
      <c r="L783" s="250">
        <f t="shared" si="338"/>
        <v>559</v>
      </c>
    </row>
    <row r="784" spans="1:12" ht="25.5">
      <c r="A784" s="255" t="s">
        <v>43</v>
      </c>
      <c r="B784" s="247" t="s">
        <v>27</v>
      </c>
      <c r="C784" s="247">
        <v>10</v>
      </c>
      <c r="D784" s="247" t="s">
        <v>38</v>
      </c>
      <c r="E784" s="247" t="s">
        <v>666</v>
      </c>
      <c r="F784" s="247" t="s">
        <v>44</v>
      </c>
      <c r="G784" s="248"/>
      <c r="H784" s="258"/>
      <c r="I784" s="259"/>
      <c r="J784" s="259"/>
      <c r="K784" s="259"/>
      <c r="L784" s="250">
        <f t="shared" si="338"/>
        <v>0</v>
      </c>
    </row>
    <row r="785" spans="1:13" s="127" customFormat="1" ht="38.25">
      <c r="A785" s="242" t="s">
        <v>667</v>
      </c>
      <c r="B785" s="243" t="s">
        <v>27</v>
      </c>
      <c r="C785" s="238">
        <v>10</v>
      </c>
      <c r="D785" s="243" t="s">
        <v>38</v>
      </c>
      <c r="E785" s="238">
        <v>6205110</v>
      </c>
      <c r="F785" s="243"/>
      <c r="G785" s="253">
        <f>G786</f>
        <v>26506.7</v>
      </c>
      <c r="H785" s="253">
        <f>H786</f>
        <v>49597.596799999999</v>
      </c>
      <c r="I785" s="253">
        <f>I786</f>
        <v>0</v>
      </c>
      <c r="J785" s="253">
        <f>J786</f>
        <v>26840.146000000001</v>
      </c>
      <c r="K785" s="253">
        <f t="shared" ref="K785:L785" si="355">K786</f>
        <v>0</v>
      </c>
      <c r="L785" s="253">
        <f t="shared" si="355"/>
        <v>102944.44279999999</v>
      </c>
    </row>
    <row r="786" spans="1:13" s="80" customFormat="1" ht="25.5">
      <c r="A786" s="255" t="s">
        <v>668</v>
      </c>
      <c r="B786" s="247" t="s">
        <v>27</v>
      </c>
      <c r="C786" s="277">
        <v>10</v>
      </c>
      <c r="D786" s="247" t="s">
        <v>38</v>
      </c>
      <c r="E786" s="277">
        <v>6205110</v>
      </c>
      <c r="F786" s="247" t="s">
        <v>669</v>
      </c>
      <c r="G786" s="279">
        <v>26506.7</v>
      </c>
      <c r="H786" s="258">
        <v>49597.596799999999</v>
      </c>
      <c r="I786" s="259"/>
      <c r="J786" s="259">
        <f>40463.146-13623</f>
        <v>26840.146000000001</v>
      </c>
      <c r="K786" s="259"/>
      <c r="L786" s="250">
        <f t="shared" si="338"/>
        <v>102944.44279999999</v>
      </c>
      <c r="M786" s="129"/>
    </row>
    <row r="787" spans="1:13" s="130" customFormat="1" ht="38.25">
      <c r="A787" s="242" t="s">
        <v>667</v>
      </c>
      <c r="B787" s="243" t="s">
        <v>27</v>
      </c>
      <c r="C787" s="238">
        <v>10</v>
      </c>
      <c r="D787" s="243" t="s">
        <v>38</v>
      </c>
      <c r="E787" s="238">
        <v>5052102</v>
      </c>
      <c r="F787" s="243"/>
      <c r="G787" s="253">
        <f>G788</f>
        <v>0</v>
      </c>
      <c r="H787" s="253">
        <f>H788</f>
        <v>0</v>
      </c>
      <c r="I787" s="253">
        <f>I788</f>
        <v>0</v>
      </c>
      <c r="J787" s="253">
        <f>J788</f>
        <v>0</v>
      </c>
      <c r="K787" s="253">
        <f t="shared" ref="K787:L787" si="356">K788</f>
        <v>0</v>
      </c>
      <c r="L787" s="253">
        <f t="shared" si="356"/>
        <v>0</v>
      </c>
    </row>
    <row r="788" spans="1:13" s="80" customFormat="1" ht="25.5">
      <c r="A788" s="255" t="s">
        <v>668</v>
      </c>
      <c r="B788" s="247" t="s">
        <v>27</v>
      </c>
      <c r="C788" s="277">
        <v>10</v>
      </c>
      <c r="D788" s="247" t="s">
        <v>38</v>
      </c>
      <c r="E788" s="277">
        <v>5052102</v>
      </c>
      <c r="F788" s="247" t="s">
        <v>669</v>
      </c>
      <c r="G788" s="279"/>
      <c r="H788" s="258"/>
      <c r="I788" s="259"/>
      <c r="J788" s="259">
        <f>-13623+13623</f>
        <v>0</v>
      </c>
      <c r="K788" s="259"/>
      <c r="L788" s="250">
        <f t="shared" si="338"/>
        <v>0</v>
      </c>
    </row>
    <row r="789" spans="1:13" s="31" customFormat="1" ht="63.75">
      <c r="A789" s="242" t="s">
        <v>670</v>
      </c>
      <c r="B789" s="243" t="s">
        <v>27</v>
      </c>
      <c r="C789" s="243">
        <v>10</v>
      </c>
      <c r="D789" s="243" t="s">
        <v>38</v>
      </c>
      <c r="E789" s="243" t="s">
        <v>671</v>
      </c>
      <c r="F789" s="243"/>
      <c r="G789" s="244">
        <f>G790+G791</f>
        <v>992.4</v>
      </c>
      <c r="H789" s="244">
        <f>H790+H791</f>
        <v>0</v>
      </c>
      <c r="I789" s="244">
        <f>I790+I791</f>
        <v>0</v>
      </c>
      <c r="J789" s="244">
        <f>J790+J791</f>
        <v>0</v>
      </c>
      <c r="K789" s="244">
        <f t="shared" ref="K789:L789" si="357">K790+K791</f>
        <v>0</v>
      </c>
      <c r="L789" s="244">
        <f t="shared" si="357"/>
        <v>992.4</v>
      </c>
    </row>
    <row r="790" spans="1:13" ht="25.5">
      <c r="A790" s="255" t="s">
        <v>655</v>
      </c>
      <c r="B790" s="247" t="s">
        <v>27</v>
      </c>
      <c r="C790" s="247">
        <v>10</v>
      </c>
      <c r="D790" s="247" t="s">
        <v>38</v>
      </c>
      <c r="E790" s="247" t="s">
        <v>671</v>
      </c>
      <c r="F790" s="247" t="s">
        <v>672</v>
      </c>
      <c r="G790" s="248">
        <v>992.4</v>
      </c>
      <c r="H790" s="258"/>
      <c r="I790" s="259"/>
      <c r="J790" s="259"/>
      <c r="K790" s="259"/>
      <c r="L790" s="250">
        <f t="shared" si="338"/>
        <v>992.4</v>
      </c>
    </row>
    <row r="791" spans="1:13" ht="25.5">
      <c r="A791" s="255" t="s">
        <v>43</v>
      </c>
      <c r="B791" s="247" t="s">
        <v>27</v>
      </c>
      <c r="C791" s="247">
        <v>10</v>
      </c>
      <c r="D791" s="247" t="s">
        <v>38</v>
      </c>
      <c r="E791" s="247" t="s">
        <v>671</v>
      </c>
      <c r="F791" s="247" t="s">
        <v>44</v>
      </c>
      <c r="G791" s="248"/>
      <c r="H791" s="258"/>
      <c r="I791" s="259"/>
      <c r="J791" s="259"/>
      <c r="K791" s="259"/>
      <c r="L791" s="250">
        <f t="shared" si="338"/>
        <v>0</v>
      </c>
    </row>
    <row r="792" spans="1:13" s="31" customFormat="1" ht="63.75">
      <c r="A792" s="242" t="s">
        <v>670</v>
      </c>
      <c r="B792" s="243" t="s">
        <v>27</v>
      </c>
      <c r="C792" s="243">
        <v>10</v>
      </c>
      <c r="D792" s="243" t="s">
        <v>38</v>
      </c>
      <c r="E792" s="243" t="s">
        <v>671</v>
      </c>
      <c r="F792" s="243"/>
      <c r="G792" s="244">
        <f>G793</f>
        <v>9185.6</v>
      </c>
      <c r="H792" s="244">
        <f>H793</f>
        <v>0</v>
      </c>
      <c r="I792" s="244">
        <f>I793</f>
        <v>0</v>
      </c>
      <c r="J792" s="244">
        <f>J793</f>
        <v>0</v>
      </c>
      <c r="K792" s="244">
        <f t="shared" ref="K792:L792" si="358">K793</f>
        <v>0</v>
      </c>
      <c r="L792" s="244">
        <f t="shared" si="358"/>
        <v>9185.6</v>
      </c>
    </row>
    <row r="793" spans="1:13">
      <c r="A793" s="246" t="s">
        <v>80</v>
      </c>
      <c r="B793" s="247" t="s">
        <v>27</v>
      </c>
      <c r="C793" s="247">
        <v>10</v>
      </c>
      <c r="D793" s="247" t="s">
        <v>38</v>
      </c>
      <c r="E793" s="247" t="s">
        <v>671</v>
      </c>
      <c r="F793" s="247" t="s">
        <v>81</v>
      </c>
      <c r="G793" s="248">
        <v>9185.6</v>
      </c>
      <c r="H793" s="258"/>
      <c r="I793" s="259"/>
      <c r="J793" s="259"/>
      <c r="K793" s="259"/>
      <c r="L793" s="250">
        <f t="shared" si="338"/>
        <v>9185.6</v>
      </c>
    </row>
    <row r="794" spans="1:13" s="31" customFormat="1">
      <c r="A794" s="242" t="s">
        <v>673</v>
      </c>
      <c r="B794" s="243" t="s">
        <v>27</v>
      </c>
      <c r="C794" s="243">
        <v>10</v>
      </c>
      <c r="D794" s="243" t="s">
        <v>38</v>
      </c>
      <c r="E794" s="243" t="s">
        <v>674</v>
      </c>
      <c r="F794" s="243"/>
      <c r="G794" s="244">
        <f>G796+G795</f>
        <v>27999</v>
      </c>
      <c r="H794" s="244">
        <f>H796+H795</f>
        <v>0</v>
      </c>
      <c r="I794" s="244">
        <f>I796+I795</f>
        <v>0</v>
      </c>
      <c r="J794" s="244">
        <f>J796+J795</f>
        <v>0</v>
      </c>
      <c r="K794" s="244">
        <f t="shared" ref="K794:L794" si="359">K796+K795</f>
        <v>0</v>
      </c>
      <c r="L794" s="244">
        <f t="shared" si="359"/>
        <v>27999</v>
      </c>
    </row>
    <row r="795" spans="1:13" ht="25.5">
      <c r="A795" s="255" t="s">
        <v>655</v>
      </c>
      <c r="B795" s="247" t="s">
        <v>27</v>
      </c>
      <c r="C795" s="247">
        <v>10</v>
      </c>
      <c r="D795" s="247" t="s">
        <v>38</v>
      </c>
      <c r="E795" s="247" t="s">
        <v>674</v>
      </c>
      <c r="F795" s="247" t="s">
        <v>656</v>
      </c>
      <c r="G795" s="248">
        <v>27999</v>
      </c>
      <c r="H795" s="258"/>
      <c r="I795" s="259"/>
      <c r="J795" s="259"/>
      <c r="K795" s="259"/>
      <c r="L795" s="250">
        <f t="shared" si="338"/>
        <v>27999</v>
      </c>
    </row>
    <row r="796" spans="1:13" ht="25.5">
      <c r="A796" s="255" t="s">
        <v>43</v>
      </c>
      <c r="B796" s="247" t="s">
        <v>27</v>
      </c>
      <c r="C796" s="247">
        <v>10</v>
      </c>
      <c r="D796" s="247" t="s">
        <v>38</v>
      </c>
      <c r="E796" s="247" t="s">
        <v>674</v>
      </c>
      <c r="F796" s="247" t="s">
        <v>44</v>
      </c>
      <c r="G796" s="248"/>
      <c r="H796" s="258"/>
      <c r="I796" s="259"/>
      <c r="J796" s="259"/>
      <c r="K796" s="259"/>
      <c r="L796" s="250">
        <f t="shared" si="338"/>
        <v>0</v>
      </c>
    </row>
    <row r="797" spans="1:13" s="31" customFormat="1" ht="38.25">
      <c r="A797" s="242" t="s">
        <v>675</v>
      </c>
      <c r="B797" s="243" t="s">
        <v>27</v>
      </c>
      <c r="C797" s="238">
        <v>10</v>
      </c>
      <c r="D797" s="243" t="s">
        <v>38</v>
      </c>
      <c r="E797" s="238">
        <v>6205101</v>
      </c>
      <c r="F797" s="243"/>
      <c r="G797" s="244">
        <f>G798</f>
        <v>2210</v>
      </c>
      <c r="H797" s="244">
        <f>H798</f>
        <v>0</v>
      </c>
      <c r="I797" s="244">
        <f>I798</f>
        <v>0</v>
      </c>
      <c r="J797" s="244">
        <f>J798</f>
        <v>0</v>
      </c>
      <c r="K797" s="244">
        <f t="shared" ref="K797:L797" si="360">K798</f>
        <v>0</v>
      </c>
      <c r="L797" s="244">
        <f t="shared" si="360"/>
        <v>2210</v>
      </c>
    </row>
    <row r="798" spans="1:13">
      <c r="A798" s="255" t="s">
        <v>452</v>
      </c>
      <c r="B798" s="247" t="s">
        <v>27</v>
      </c>
      <c r="C798" s="277">
        <v>10</v>
      </c>
      <c r="D798" s="247" t="s">
        <v>38</v>
      </c>
      <c r="E798" s="277">
        <v>6205101</v>
      </c>
      <c r="F798" s="247" t="s">
        <v>453</v>
      </c>
      <c r="G798" s="248">
        <v>2210</v>
      </c>
      <c r="H798" s="258"/>
      <c r="I798" s="259"/>
      <c r="J798" s="259"/>
      <c r="K798" s="259"/>
      <c r="L798" s="250">
        <f t="shared" si="338"/>
        <v>2210</v>
      </c>
    </row>
    <row r="799" spans="1:13" s="31" customFormat="1" ht="25.5">
      <c r="A799" s="242" t="s">
        <v>676</v>
      </c>
      <c r="B799" s="243" t="s">
        <v>27</v>
      </c>
      <c r="C799" s="238">
        <v>10</v>
      </c>
      <c r="D799" s="243" t="s">
        <v>38</v>
      </c>
      <c r="E799" s="238">
        <v>6205102</v>
      </c>
      <c r="F799" s="243"/>
      <c r="G799" s="244">
        <f>G800</f>
        <v>3454</v>
      </c>
      <c r="H799" s="244">
        <f>H800</f>
        <v>0</v>
      </c>
      <c r="I799" s="244">
        <f>I800</f>
        <v>0</v>
      </c>
      <c r="J799" s="244">
        <f>J800</f>
        <v>0</v>
      </c>
      <c r="K799" s="244">
        <f t="shared" ref="K799:L799" si="361">K800</f>
        <v>0</v>
      </c>
      <c r="L799" s="244">
        <f t="shared" si="361"/>
        <v>3454</v>
      </c>
    </row>
    <row r="800" spans="1:13">
      <c r="A800" s="255" t="s">
        <v>452</v>
      </c>
      <c r="B800" s="247" t="s">
        <v>27</v>
      </c>
      <c r="C800" s="277">
        <v>10</v>
      </c>
      <c r="D800" s="247" t="s">
        <v>38</v>
      </c>
      <c r="E800" s="277">
        <v>6205102</v>
      </c>
      <c r="F800" s="247" t="s">
        <v>453</v>
      </c>
      <c r="G800" s="248">
        <v>3454</v>
      </c>
      <c r="H800" s="258"/>
      <c r="I800" s="259"/>
      <c r="J800" s="259"/>
      <c r="K800" s="259"/>
      <c r="L800" s="250">
        <f t="shared" si="338"/>
        <v>3454</v>
      </c>
    </row>
    <row r="801" spans="1:12" s="31" customFormat="1" ht="25.5">
      <c r="A801" s="242" t="s">
        <v>677</v>
      </c>
      <c r="B801" s="243" t="s">
        <v>27</v>
      </c>
      <c r="C801" s="238">
        <v>10</v>
      </c>
      <c r="D801" s="243" t="s">
        <v>38</v>
      </c>
      <c r="E801" s="238">
        <v>6205108</v>
      </c>
      <c r="F801" s="243"/>
      <c r="G801" s="244">
        <f>G802+G803+G804+G805</f>
        <v>3461.9</v>
      </c>
      <c r="H801" s="244">
        <f>H802+H803+H804+H805</f>
        <v>0</v>
      </c>
      <c r="I801" s="244">
        <f>I802+I803+I804+I805</f>
        <v>0</v>
      </c>
      <c r="J801" s="244">
        <f>J802+J803+J804+J805</f>
        <v>148.071</v>
      </c>
      <c r="K801" s="244">
        <f t="shared" ref="K801:L801" si="362">K802+K803+K804+K805</f>
        <v>0</v>
      </c>
      <c r="L801" s="244">
        <f t="shared" si="362"/>
        <v>3609.971</v>
      </c>
    </row>
    <row r="802" spans="1:12">
      <c r="A802" s="246" t="s">
        <v>30</v>
      </c>
      <c r="B802" s="247" t="s">
        <v>27</v>
      </c>
      <c r="C802" s="277">
        <v>10</v>
      </c>
      <c r="D802" s="247" t="s">
        <v>38</v>
      </c>
      <c r="E802" s="277">
        <v>6205108</v>
      </c>
      <c r="F802" s="247" t="s">
        <v>31</v>
      </c>
      <c r="G802" s="248">
        <v>2566.0500000000002</v>
      </c>
      <c r="H802" s="258"/>
      <c r="I802" s="259"/>
      <c r="J802" s="259">
        <v>148.071</v>
      </c>
      <c r="K802" s="259"/>
      <c r="L802" s="250">
        <f t="shared" si="338"/>
        <v>2714.1210000000001</v>
      </c>
    </row>
    <row r="803" spans="1:12" ht="25.5">
      <c r="A803" s="255" t="s">
        <v>35</v>
      </c>
      <c r="B803" s="247" t="s">
        <v>27</v>
      </c>
      <c r="C803" s="277">
        <v>10</v>
      </c>
      <c r="D803" s="247" t="s">
        <v>38</v>
      </c>
      <c r="E803" s="277">
        <v>6205108</v>
      </c>
      <c r="F803" s="247" t="s">
        <v>36</v>
      </c>
      <c r="G803" s="248">
        <v>290.85000000000002</v>
      </c>
      <c r="H803" s="258"/>
      <c r="I803" s="259"/>
      <c r="J803" s="259"/>
      <c r="K803" s="259"/>
      <c r="L803" s="250">
        <f t="shared" si="338"/>
        <v>290.85000000000002</v>
      </c>
    </row>
    <row r="804" spans="1:12" ht="25.5">
      <c r="A804" s="255" t="s">
        <v>41</v>
      </c>
      <c r="B804" s="247" t="s">
        <v>27</v>
      </c>
      <c r="C804" s="277">
        <v>10</v>
      </c>
      <c r="D804" s="247" t="s">
        <v>38</v>
      </c>
      <c r="E804" s="277">
        <v>6205108</v>
      </c>
      <c r="F804" s="247" t="s">
        <v>42</v>
      </c>
      <c r="G804" s="248">
        <v>110</v>
      </c>
      <c r="H804" s="258"/>
      <c r="I804" s="259">
        <f>25+30.855+58.786</f>
        <v>114.64100000000001</v>
      </c>
      <c r="J804" s="259"/>
      <c r="K804" s="259"/>
      <c r="L804" s="250">
        <f t="shared" si="338"/>
        <v>224.64100000000002</v>
      </c>
    </row>
    <row r="805" spans="1:12" ht="25.5">
      <c r="A805" s="255" t="s">
        <v>43</v>
      </c>
      <c r="B805" s="247" t="s">
        <v>27</v>
      </c>
      <c r="C805" s="277">
        <v>10</v>
      </c>
      <c r="D805" s="247" t="s">
        <v>38</v>
      </c>
      <c r="E805" s="277">
        <v>6205108</v>
      </c>
      <c r="F805" s="247" t="s">
        <v>44</v>
      </c>
      <c r="G805" s="248">
        <v>495</v>
      </c>
      <c r="H805" s="258"/>
      <c r="I805" s="259">
        <f>-25-30.855-58.786</f>
        <v>-114.64100000000001</v>
      </c>
      <c r="J805" s="259"/>
      <c r="K805" s="259"/>
      <c r="L805" s="250">
        <f t="shared" si="338"/>
        <v>380.35899999999998</v>
      </c>
    </row>
    <row r="806" spans="1:12">
      <c r="A806" s="242" t="s">
        <v>678</v>
      </c>
      <c r="B806" s="243"/>
      <c r="C806" s="243">
        <v>10</v>
      </c>
      <c r="D806" s="243" t="s">
        <v>53</v>
      </c>
      <c r="E806" s="243"/>
      <c r="F806" s="243"/>
      <c r="G806" s="244">
        <f>G811+G816+G807</f>
        <v>1585.5</v>
      </c>
      <c r="H806" s="244">
        <f>H811+H816+H807</f>
        <v>0</v>
      </c>
      <c r="I806" s="244">
        <f>I811+I816+I807</f>
        <v>0</v>
      </c>
      <c r="J806" s="244">
        <f>J811+J816+J807</f>
        <v>33.9</v>
      </c>
      <c r="K806" s="244">
        <f t="shared" ref="K806:L806" si="363">K811+K816+K807</f>
        <v>0</v>
      </c>
      <c r="L806" s="244">
        <f t="shared" si="363"/>
        <v>1619.4</v>
      </c>
    </row>
    <row r="807" spans="1:12" s="131" customFormat="1" ht="76.5">
      <c r="A807" s="242" t="s">
        <v>679</v>
      </c>
      <c r="B807" s="243" t="s">
        <v>27</v>
      </c>
      <c r="C807" s="243" t="s">
        <v>663</v>
      </c>
      <c r="D807" s="243" t="s">
        <v>53</v>
      </c>
      <c r="E807" s="243" t="s">
        <v>680</v>
      </c>
      <c r="F807" s="243"/>
      <c r="G807" s="244">
        <f>G808+G809+G810</f>
        <v>0</v>
      </c>
      <c r="H807" s="244">
        <f>H808+H809+H810</f>
        <v>0</v>
      </c>
      <c r="I807" s="244">
        <f>I808+I809+I810</f>
        <v>0</v>
      </c>
      <c r="J807" s="244">
        <f>J808+J809+J810</f>
        <v>0</v>
      </c>
      <c r="K807" s="244">
        <f t="shared" ref="K807:L807" si="364">K808+K809+K810</f>
        <v>0</v>
      </c>
      <c r="L807" s="244">
        <f t="shared" si="364"/>
        <v>0</v>
      </c>
    </row>
    <row r="808" spans="1:12">
      <c r="A808" s="246" t="s">
        <v>30</v>
      </c>
      <c r="B808" s="247" t="s">
        <v>27</v>
      </c>
      <c r="C808" s="247" t="s">
        <v>663</v>
      </c>
      <c r="D808" s="247" t="s">
        <v>53</v>
      </c>
      <c r="E808" s="247" t="s">
        <v>680</v>
      </c>
      <c r="F808" s="247" t="s">
        <v>31</v>
      </c>
      <c r="G808" s="248"/>
      <c r="H808" s="258"/>
      <c r="I808" s="259"/>
      <c r="J808" s="259"/>
      <c r="K808" s="259"/>
      <c r="L808" s="250">
        <f t="shared" si="338"/>
        <v>0</v>
      </c>
    </row>
    <row r="809" spans="1:12" ht="25.5">
      <c r="A809" s="255" t="s">
        <v>35</v>
      </c>
      <c r="B809" s="247" t="s">
        <v>27</v>
      </c>
      <c r="C809" s="247" t="s">
        <v>663</v>
      </c>
      <c r="D809" s="247" t="s">
        <v>53</v>
      </c>
      <c r="E809" s="247" t="s">
        <v>680</v>
      </c>
      <c r="F809" s="247" t="s">
        <v>36</v>
      </c>
      <c r="G809" s="248"/>
      <c r="H809" s="258"/>
      <c r="I809" s="259"/>
      <c r="J809" s="259"/>
      <c r="K809" s="259"/>
      <c r="L809" s="250">
        <f t="shared" si="338"/>
        <v>0</v>
      </c>
    </row>
    <row r="810" spans="1:12" ht="25.5">
      <c r="A810" s="255" t="s">
        <v>43</v>
      </c>
      <c r="B810" s="247" t="s">
        <v>27</v>
      </c>
      <c r="C810" s="247" t="s">
        <v>663</v>
      </c>
      <c r="D810" s="247" t="s">
        <v>53</v>
      </c>
      <c r="E810" s="247" t="s">
        <v>680</v>
      </c>
      <c r="F810" s="247" t="s">
        <v>44</v>
      </c>
      <c r="G810" s="248"/>
      <c r="H810" s="258"/>
      <c r="I810" s="259"/>
      <c r="J810" s="259"/>
      <c r="K810" s="259"/>
      <c r="L810" s="250">
        <f t="shared" si="338"/>
        <v>0</v>
      </c>
    </row>
    <row r="811" spans="1:12" s="31" customFormat="1" ht="63.75">
      <c r="A811" s="242" t="s">
        <v>681</v>
      </c>
      <c r="B811" s="243" t="s">
        <v>27</v>
      </c>
      <c r="C811" s="243">
        <v>10</v>
      </c>
      <c r="D811" s="243" t="s">
        <v>53</v>
      </c>
      <c r="E811" s="243" t="s">
        <v>682</v>
      </c>
      <c r="F811" s="243"/>
      <c r="G811" s="244">
        <f>G815+G813+G812+G814</f>
        <v>788</v>
      </c>
      <c r="H811" s="244">
        <f>H815+H813+H812+H814</f>
        <v>0</v>
      </c>
      <c r="I811" s="244">
        <f>I815+I813+I812+I814</f>
        <v>0</v>
      </c>
      <c r="J811" s="244">
        <f>J815+J813+J812+J814</f>
        <v>33.9</v>
      </c>
      <c r="K811" s="244">
        <f t="shared" ref="K811:L811" si="365">K815+K813+K812+K814</f>
        <v>0</v>
      </c>
      <c r="L811" s="244">
        <f t="shared" si="365"/>
        <v>821.9</v>
      </c>
    </row>
    <row r="812" spans="1:12">
      <c r="A812" s="246" t="s">
        <v>30</v>
      </c>
      <c r="B812" s="247" t="s">
        <v>27</v>
      </c>
      <c r="C812" s="247">
        <v>10</v>
      </c>
      <c r="D812" s="247" t="s">
        <v>53</v>
      </c>
      <c r="E812" s="247" t="s">
        <v>682</v>
      </c>
      <c r="F812" s="247" t="s">
        <v>31</v>
      </c>
      <c r="G812" s="248">
        <v>716.1</v>
      </c>
      <c r="H812" s="258"/>
      <c r="I812" s="259"/>
      <c r="J812" s="259">
        <v>33.9</v>
      </c>
      <c r="K812" s="259"/>
      <c r="L812" s="250">
        <f t="shared" si="338"/>
        <v>750</v>
      </c>
    </row>
    <row r="813" spans="1:12" ht="25.5">
      <c r="A813" s="255" t="s">
        <v>35</v>
      </c>
      <c r="B813" s="247" t="s">
        <v>27</v>
      </c>
      <c r="C813" s="247">
        <v>10</v>
      </c>
      <c r="D813" s="247" t="s">
        <v>53</v>
      </c>
      <c r="E813" s="247" t="s">
        <v>682</v>
      </c>
      <c r="F813" s="247" t="s">
        <v>36</v>
      </c>
      <c r="G813" s="248">
        <v>3.5</v>
      </c>
      <c r="H813" s="258"/>
      <c r="I813" s="259"/>
      <c r="J813" s="259"/>
      <c r="K813" s="259"/>
      <c r="L813" s="250">
        <f t="shared" si="338"/>
        <v>3.5</v>
      </c>
    </row>
    <row r="814" spans="1:12" ht="25.5">
      <c r="A814" s="255" t="s">
        <v>41</v>
      </c>
      <c r="B814" s="247" t="s">
        <v>27</v>
      </c>
      <c r="C814" s="247">
        <v>10</v>
      </c>
      <c r="D814" s="247" t="s">
        <v>53</v>
      </c>
      <c r="E814" s="247" t="s">
        <v>682</v>
      </c>
      <c r="F814" s="247" t="s">
        <v>42</v>
      </c>
      <c r="G814" s="248">
        <v>15</v>
      </c>
      <c r="H814" s="258"/>
      <c r="I814" s="259">
        <v>1.99</v>
      </c>
      <c r="J814" s="259"/>
      <c r="K814" s="259"/>
      <c r="L814" s="250">
        <f t="shared" si="338"/>
        <v>16.989999999999998</v>
      </c>
    </row>
    <row r="815" spans="1:12" ht="25.5">
      <c r="A815" s="255" t="s">
        <v>43</v>
      </c>
      <c r="B815" s="247" t="s">
        <v>27</v>
      </c>
      <c r="C815" s="247">
        <v>10</v>
      </c>
      <c r="D815" s="247" t="s">
        <v>53</v>
      </c>
      <c r="E815" s="247" t="s">
        <v>682</v>
      </c>
      <c r="F815" s="247" t="s">
        <v>44</v>
      </c>
      <c r="G815" s="248">
        <v>53.4</v>
      </c>
      <c r="H815" s="258"/>
      <c r="I815" s="259">
        <v>-1.99</v>
      </c>
      <c r="J815" s="259"/>
      <c r="K815" s="259"/>
      <c r="L815" s="250">
        <f t="shared" si="338"/>
        <v>51.41</v>
      </c>
    </row>
    <row r="816" spans="1:12" s="31" customFormat="1" ht="38.25">
      <c r="A816" s="268" t="s">
        <v>683</v>
      </c>
      <c r="B816" s="243" t="s">
        <v>27</v>
      </c>
      <c r="C816" s="243" t="s">
        <v>663</v>
      </c>
      <c r="D816" s="243" t="s">
        <v>53</v>
      </c>
      <c r="E816" s="243" t="s">
        <v>684</v>
      </c>
      <c r="F816" s="243"/>
      <c r="G816" s="244">
        <f>G817+G819+G818</f>
        <v>797.5</v>
      </c>
      <c r="H816" s="244">
        <f>H817+H819+H818</f>
        <v>0</v>
      </c>
      <c r="I816" s="244">
        <f>I817+I819+I818</f>
        <v>0</v>
      </c>
      <c r="J816" s="244">
        <f>J817+J819+J818</f>
        <v>0</v>
      </c>
      <c r="K816" s="244">
        <f t="shared" ref="K816:L816" si="366">K817+K819+K818</f>
        <v>0</v>
      </c>
      <c r="L816" s="244">
        <f t="shared" si="366"/>
        <v>797.5</v>
      </c>
    </row>
    <row r="817" spans="1:12">
      <c r="A817" s="246" t="s">
        <v>30</v>
      </c>
      <c r="B817" s="247" t="s">
        <v>27</v>
      </c>
      <c r="C817" s="247" t="s">
        <v>663</v>
      </c>
      <c r="D817" s="247" t="s">
        <v>53</v>
      </c>
      <c r="E817" s="247" t="s">
        <v>684</v>
      </c>
      <c r="F817" s="247" t="s">
        <v>31</v>
      </c>
      <c r="G817" s="248">
        <v>774.6</v>
      </c>
      <c r="H817" s="258"/>
      <c r="I817" s="259"/>
      <c r="J817" s="259"/>
      <c r="K817" s="259"/>
      <c r="L817" s="250">
        <f t="shared" ref="L817:L854" si="367">I817+H817+G817+J817+K817</f>
        <v>774.6</v>
      </c>
    </row>
    <row r="818" spans="1:12" ht="25.5">
      <c r="A818" s="255" t="s">
        <v>41</v>
      </c>
      <c r="B818" s="247" t="s">
        <v>27</v>
      </c>
      <c r="C818" s="247" t="s">
        <v>663</v>
      </c>
      <c r="D818" s="247" t="s">
        <v>53</v>
      </c>
      <c r="E818" s="247" t="s">
        <v>684</v>
      </c>
      <c r="F818" s="247" t="s">
        <v>42</v>
      </c>
      <c r="G818" s="248">
        <v>10</v>
      </c>
      <c r="H818" s="258"/>
      <c r="I818" s="259"/>
      <c r="J818" s="259"/>
      <c r="K818" s="259"/>
      <c r="L818" s="250">
        <f t="shared" si="367"/>
        <v>10</v>
      </c>
    </row>
    <row r="819" spans="1:12" ht="25.5">
      <c r="A819" s="255" t="s">
        <v>43</v>
      </c>
      <c r="B819" s="247" t="s">
        <v>27</v>
      </c>
      <c r="C819" s="247" t="s">
        <v>663</v>
      </c>
      <c r="D819" s="247" t="s">
        <v>53</v>
      </c>
      <c r="E819" s="247" t="s">
        <v>684</v>
      </c>
      <c r="F819" s="247" t="s">
        <v>44</v>
      </c>
      <c r="G819" s="248">
        <v>12.9</v>
      </c>
      <c r="H819" s="258"/>
      <c r="I819" s="259"/>
      <c r="J819" s="259"/>
      <c r="K819" s="259"/>
      <c r="L819" s="250">
        <f t="shared" si="367"/>
        <v>12.9</v>
      </c>
    </row>
    <row r="820" spans="1:12">
      <c r="A820" s="242" t="s">
        <v>685</v>
      </c>
      <c r="B820" s="243"/>
      <c r="C820" s="243" t="s">
        <v>61</v>
      </c>
      <c r="D820" s="243" t="s">
        <v>310</v>
      </c>
      <c r="E820" s="243"/>
      <c r="F820" s="243"/>
      <c r="G820" s="244">
        <f>G821</f>
        <v>1500</v>
      </c>
      <c r="H820" s="244">
        <f t="shared" ref="H820:L822" si="368">H821</f>
        <v>2100</v>
      </c>
      <c r="I820" s="244">
        <f t="shared" si="368"/>
        <v>0</v>
      </c>
      <c r="J820" s="244">
        <f t="shared" si="368"/>
        <v>1000</v>
      </c>
      <c r="K820" s="244">
        <f t="shared" si="368"/>
        <v>0</v>
      </c>
      <c r="L820" s="244">
        <f t="shared" si="368"/>
        <v>4600</v>
      </c>
    </row>
    <row r="821" spans="1:12" s="20" customFormat="1">
      <c r="A821" s="251" t="s">
        <v>686</v>
      </c>
      <c r="B821" s="243" t="s">
        <v>27</v>
      </c>
      <c r="C821" s="243" t="s">
        <v>61</v>
      </c>
      <c r="D821" s="243" t="s">
        <v>22</v>
      </c>
      <c r="E821" s="243" t="s">
        <v>687</v>
      </c>
      <c r="F821" s="243"/>
      <c r="G821" s="244">
        <f>G822+G824+G826+G828+G830+G832</f>
        <v>1500</v>
      </c>
      <c r="H821" s="244">
        <f>H822+H824+H826+H828+H830+H832</f>
        <v>2100</v>
      </c>
      <c r="I821" s="244">
        <f>I822+I824+I826+I828+I830+I832</f>
        <v>0</v>
      </c>
      <c r="J821" s="244">
        <f>J822+J824+J826+J828+J830+J832</f>
        <v>1000</v>
      </c>
      <c r="K821" s="244">
        <f t="shared" ref="K821:L821" si="369">K822+K824+K826+K828+K830+K832</f>
        <v>0</v>
      </c>
      <c r="L821" s="244">
        <f t="shared" si="369"/>
        <v>4600</v>
      </c>
    </row>
    <row r="822" spans="1:12" s="84" customFormat="1">
      <c r="A822" s="251" t="s">
        <v>688</v>
      </c>
      <c r="B822" s="243" t="s">
        <v>27</v>
      </c>
      <c r="C822" s="243" t="s">
        <v>61</v>
      </c>
      <c r="D822" s="243" t="s">
        <v>22</v>
      </c>
      <c r="E822" s="243" t="s">
        <v>689</v>
      </c>
      <c r="F822" s="243"/>
      <c r="G822" s="244">
        <f>G823</f>
        <v>1500</v>
      </c>
      <c r="H822" s="244">
        <f t="shared" si="368"/>
        <v>0</v>
      </c>
      <c r="I822" s="244">
        <f t="shared" si="368"/>
        <v>0</v>
      </c>
      <c r="J822" s="244">
        <f t="shared" si="368"/>
        <v>300</v>
      </c>
      <c r="K822" s="244">
        <f t="shared" si="368"/>
        <v>0</v>
      </c>
      <c r="L822" s="244">
        <f t="shared" si="368"/>
        <v>1800</v>
      </c>
    </row>
    <row r="823" spans="1:12" ht="25.5">
      <c r="A823" s="255" t="s">
        <v>43</v>
      </c>
      <c r="B823" s="247" t="s">
        <v>27</v>
      </c>
      <c r="C823" s="247" t="s">
        <v>61</v>
      </c>
      <c r="D823" s="247" t="s">
        <v>22</v>
      </c>
      <c r="E823" s="247" t="s">
        <v>689</v>
      </c>
      <c r="F823" s="247" t="s">
        <v>44</v>
      </c>
      <c r="G823" s="248">
        <v>1500</v>
      </c>
      <c r="H823" s="258"/>
      <c r="I823" s="259"/>
      <c r="J823" s="259">
        <v>300</v>
      </c>
      <c r="K823" s="259"/>
      <c r="L823" s="250">
        <f t="shared" si="367"/>
        <v>1800</v>
      </c>
    </row>
    <row r="824" spans="1:12" s="20" customFormat="1" ht="52.5" customHeight="1">
      <c r="A824" s="268" t="s">
        <v>690</v>
      </c>
      <c r="B824" s="243" t="s">
        <v>27</v>
      </c>
      <c r="C824" s="243" t="s">
        <v>61</v>
      </c>
      <c r="D824" s="243" t="s">
        <v>22</v>
      </c>
      <c r="E824" s="243" t="s">
        <v>691</v>
      </c>
      <c r="F824" s="243"/>
      <c r="G824" s="244">
        <f>G825</f>
        <v>0</v>
      </c>
      <c r="H824" s="244">
        <f>H825</f>
        <v>2100</v>
      </c>
      <c r="I824" s="244">
        <f>I825</f>
        <v>0</v>
      </c>
      <c r="J824" s="244">
        <f>J825</f>
        <v>0</v>
      </c>
      <c r="K824" s="244">
        <f t="shared" ref="K824:L824" si="370">K825</f>
        <v>0</v>
      </c>
      <c r="L824" s="244">
        <f t="shared" si="370"/>
        <v>2100</v>
      </c>
    </row>
    <row r="825" spans="1:12" ht="25.5">
      <c r="A825" s="255" t="s">
        <v>43</v>
      </c>
      <c r="B825" s="247" t="s">
        <v>27</v>
      </c>
      <c r="C825" s="247" t="s">
        <v>61</v>
      </c>
      <c r="D825" s="247" t="s">
        <v>22</v>
      </c>
      <c r="E825" s="247" t="s">
        <v>691</v>
      </c>
      <c r="F825" s="247" t="s">
        <v>44</v>
      </c>
      <c r="G825" s="248"/>
      <c r="H825" s="258">
        <v>2100</v>
      </c>
      <c r="I825" s="259"/>
      <c r="J825" s="259"/>
      <c r="K825" s="259"/>
      <c r="L825" s="250">
        <f t="shared" si="367"/>
        <v>2100</v>
      </c>
    </row>
    <row r="826" spans="1:12" s="20" customFormat="1" ht="51">
      <c r="A826" s="268" t="s">
        <v>692</v>
      </c>
      <c r="B826" s="243" t="s">
        <v>27</v>
      </c>
      <c r="C826" s="243" t="s">
        <v>61</v>
      </c>
      <c r="D826" s="243" t="s">
        <v>22</v>
      </c>
      <c r="E826" s="243" t="s">
        <v>693</v>
      </c>
      <c r="F826" s="243"/>
      <c r="G826" s="244">
        <f>G827</f>
        <v>0</v>
      </c>
      <c r="H826" s="244">
        <f>H827</f>
        <v>0</v>
      </c>
      <c r="I826" s="244">
        <f>I827</f>
        <v>0</v>
      </c>
      <c r="J826" s="244">
        <f>J827</f>
        <v>500</v>
      </c>
      <c r="K826" s="244">
        <f t="shared" ref="K826:L826" si="371">K827</f>
        <v>0</v>
      </c>
      <c r="L826" s="244">
        <f t="shared" si="371"/>
        <v>500</v>
      </c>
    </row>
    <row r="827" spans="1:12" ht="38.25">
      <c r="A827" s="255" t="s">
        <v>159</v>
      </c>
      <c r="B827" s="247" t="s">
        <v>27</v>
      </c>
      <c r="C827" s="247" t="s">
        <v>61</v>
      </c>
      <c r="D827" s="247" t="s">
        <v>22</v>
      </c>
      <c r="E827" s="247" t="s">
        <v>693</v>
      </c>
      <c r="F827" s="247" t="s">
        <v>160</v>
      </c>
      <c r="G827" s="248"/>
      <c r="H827" s="258"/>
      <c r="I827" s="259"/>
      <c r="J827" s="259">
        <v>500</v>
      </c>
      <c r="K827" s="259"/>
      <c r="L827" s="250">
        <f t="shared" si="367"/>
        <v>500</v>
      </c>
    </row>
    <row r="828" spans="1:12" s="20" customFormat="1">
      <c r="A828" s="268" t="s">
        <v>694</v>
      </c>
      <c r="B828" s="243" t="s">
        <v>27</v>
      </c>
      <c r="C828" s="243" t="s">
        <v>61</v>
      </c>
      <c r="D828" s="243" t="s">
        <v>22</v>
      </c>
      <c r="E828" s="243" t="s">
        <v>695</v>
      </c>
      <c r="F828" s="243"/>
      <c r="G828" s="244">
        <f>G829</f>
        <v>0</v>
      </c>
      <c r="H828" s="244">
        <f>H829</f>
        <v>0</v>
      </c>
      <c r="I828" s="244">
        <f>I829</f>
        <v>0</v>
      </c>
      <c r="J828" s="244">
        <f>J829</f>
        <v>150</v>
      </c>
      <c r="K828" s="244">
        <f t="shared" ref="K828:L828" si="372">K829</f>
        <v>0</v>
      </c>
      <c r="L828" s="244">
        <f t="shared" si="372"/>
        <v>150</v>
      </c>
    </row>
    <row r="829" spans="1:12" ht="25.5">
      <c r="A829" s="255" t="s">
        <v>43</v>
      </c>
      <c r="B829" s="247" t="s">
        <v>27</v>
      </c>
      <c r="C829" s="247" t="s">
        <v>61</v>
      </c>
      <c r="D829" s="247" t="s">
        <v>22</v>
      </c>
      <c r="E829" s="247" t="s">
        <v>695</v>
      </c>
      <c r="F829" s="247" t="s">
        <v>44</v>
      </c>
      <c r="G829" s="248"/>
      <c r="H829" s="258"/>
      <c r="I829" s="259"/>
      <c r="J829" s="259">
        <v>150</v>
      </c>
      <c r="K829" s="259"/>
      <c r="L829" s="250">
        <f t="shared" si="367"/>
        <v>150</v>
      </c>
    </row>
    <row r="830" spans="1:12" s="20" customFormat="1" ht="38.25">
      <c r="A830" s="268" t="s">
        <v>696</v>
      </c>
      <c r="B830" s="243" t="s">
        <v>27</v>
      </c>
      <c r="C830" s="243" t="s">
        <v>61</v>
      </c>
      <c r="D830" s="243" t="s">
        <v>22</v>
      </c>
      <c r="E830" s="243" t="s">
        <v>697</v>
      </c>
      <c r="F830" s="243"/>
      <c r="G830" s="244">
        <f>G831</f>
        <v>0</v>
      </c>
      <c r="H830" s="244">
        <f t="shared" ref="H830:L832" si="373">H831</f>
        <v>0</v>
      </c>
      <c r="I830" s="244">
        <f t="shared" si="373"/>
        <v>0</v>
      </c>
      <c r="J830" s="244">
        <f t="shared" si="373"/>
        <v>50</v>
      </c>
      <c r="K830" s="244">
        <f t="shared" si="373"/>
        <v>0</v>
      </c>
      <c r="L830" s="244">
        <f t="shared" si="373"/>
        <v>50</v>
      </c>
    </row>
    <row r="831" spans="1:12" ht="25.5">
      <c r="A831" s="255" t="s">
        <v>43</v>
      </c>
      <c r="B831" s="247" t="s">
        <v>27</v>
      </c>
      <c r="C831" s="247" t="s">
        <v>61</v>
      </c>
      <c r="D831" s="247" t="s">
        <v>22</v>
      </c>
      <c r="E831" s="247" t="s">
        <v>697</v>
      </c>
      <c r="F831" s="247" t="s">
        <v>44</v>
      </c>
      <c r="G831" s="248">
        <f>G832</f>
        <v>0</v>
      </c>
      <c r="H831" s="248">
        <f t="shared" si="373"/>
        <v>0</v>
      </c>
      <c r="I831" s="248">
        <f t="shared" si="373"/>
        <v>0</v>
      </c>
      <c r="J831" s="248">
        <v>50</v>
      </c>
      <c r="K831" s="249"/>
      <c r="L831" s="250">
        <f t="shared" si="367"/>
        <v>50</v>
      </c>
    </row>
    <row r="832" spans="1:12" s="20" customFormat="1">
      <c r="A832" s="268" t="s">
        <v>698</v>
      </c>
      <c r="B832" s="243" t="s">
        <v>27</v>
      </c>
      <c r="C832" s="243" t="s">
        <v>61</v>
      </c>
      <c r="D832" s="243" t="s">
        <v>22</v>
      </c>
      <c r="E832" s="243" t="s">
        <v>699</v>
      </c>
      <c r="F832" s="243"/>
      <c r="G832" s="244">
        <f>G833</f>
        <v>0</v>
      </c>
      <c r="H832" s="244">
        <f t="shared" si="373"/>
        <v>0</v>
      </c>
      <c r="I832" s="244">
        <f t="shared" si="373"/>
        <v>0</v>
      </c>
      <c r="J832" s="244">
        <f t="shared" si="373"/>
        <v>0</v>
      </c>
      <c r="K832" s="244">
        <f t="shared" si="373"/>
        <v>0</v>
      </c>
      <c r="L832" s="244">
        <f t="shared" si="373"/>
        <v>0</v>
      </c>
    </row>
    <row r="833" spans="1:12" ht="25.5">
      <c r="A833" s="255" t="s">
        <v>43</v>
      </c>
      <c r="B833" s="247" t="s">
        <v>27</v>
      </c>
      <c r="C833" s="247" t="s">
        <v>61</v>
      </c>
      <c r="D833" s="247" t="s">
        <v>22</v>
      </c>
      <c r="E833" s="247" t="s">
        <v>699</v>
      </c>
      <c r="F833" s="247" t="s">
        <v>44</v>
      </c>
      <c r="G833" s="248"/>
      <c r="H833" s="258"/>
      <c r="I833" s="259"/>
      <c r="J833" s="259"/>
      <c r="K833" s="259"/>
      <c r="L833" s="250">
        <f t="shared" si="367"/>
        <v>0</v>
      </c>
    </row>
    <row r="834" spans="1:12" ht="25.5">
      <c r="A834" s="269" t="s">
        <v>700</v>
      </c>
      <c r="B834" s="243" t="s">
        <v>27</v>
      </c>
      <c r="C834" s="243" t="s">
        <v>67</v>
      </c>
      <c r="D834" s="243"/>
      <c r="E834" s="243"/>
      <c r="F834" s="243"/>
      <c r="G834" s="244">
        <f>G835</f>
        <v>152.63014000000001</v>
      </c>
      <c r="H834" s="244">
        <f t="shared" ref="H834:L836" si="374">H835</f>
        <v>0</v>
      </c>
      <c r="I834" s="244">
        <f t="shared" si="374"/>
        <v>480.69247000000001</v>
      </c>
      <c r="J834" s="244">
        <f t="shared" si="374"/>
        <v>0</v>
      </c>
      <c r="K834" s="244">
        <f t="shared" si="374"/>
        <v>0</v>
      </c>
      <c r="L834" s="244">
        <f t="shared" si="374"/>
        <v>633.32261000000005</v>
      </c>
    </row>
    <row r="835" spans="1:12" ht="25.5">
      <c r="A835" s="269" t="s">
        <v>701</v>
      </c>
      <c r="B835" s="243" t="s">
        <v>27</v>
      </c>
      <c r="C835" s="243" t="s">
        <v>67</v>
      </c>
      <c r="D835" s="243" t="s">
        <v>22</v>
      </c>
      <c r="E835" s="243"/>
      <c r="F835" s="243"/>
      <c r="G835" s="244">
        <f>G836</f>
        <v>152.63014000000001</v>
      </c>
      <c r="H835" s="244">
        <f t="shared" si="374"/>
        <v>0</v>
      </c>
      <c r="I835" s="244">
        <f t="shared" si="374"/>
        <v>480.69247000000001</v>
      </c>
      <c r="J835" s="244">
        <f t="shared" si="374"/>
        <v>0</v>
      </c>
      <c r="K835" s="244">
        <f t="shared" si="374"/>
        <v>0</v>
      </c>
      <c r="L835" s="244">
        <f t="shared" si="374"/>
        <v>633.32261000000005</v>
      </c>
    </row>
    <row r="836" spans="1:12" s="20" customFormat="1">
      <c r="A836" s="275" t="s">
        <v>702</v>
      </c>
      <c r="B836" s="243" t="s">
        <v>27</v>
      </c>
      <c r="C836" s="243" t="s">
        <v>67</v>
      </c>
      <c r="D836" s="243" t="s">
        <v>22</v>
      </c>
      <c r="E836" s="243" t="s">
        <v>703</v>
      </c>
      <c r="F836" s="243"/>
      <c r="G836" s="244">
        <f>G837</f>
        <v>152.63014000000001</v>
      </c>
      <c r="H836" s="244">
        <f t="shared" si="374"/>
        <v>0</v>
      </c>
      <c r="I836" s="244">
        <f t="shared" si="374"/>
        <v>480.69247000000001</v>
      </c>
      <c r="J836" s="244">
        <f t="shared" si="374"/>
        <v>0</v>
      </c>
      <c r="K836" s="244">
        <f t="shared" si="374"/>
        <v>0</v>
      </c>
      <c r="L836" s="250">
        <f t="shared" si="367"/>
        <v>633.32261000000005</v>
      </c>
    </row>
    <row r="837" spans="1:12">
      <c r="A837" s="278" t="s">
        <v>704</v>
      </c>
      <c r="B837" s="247" t="s">
        <v>27</v>
      </c>
      <c r="C837" s="247" t="s">
        <v>67</v>
      </c>
      <c r="D837" s="247" t="s">
        <v>22</v>
      </c>
      <c r="E837" s="247" t="s">
        <v>703</v>
      </c>
      <c r="F837" s="247" t="s">
        <v>705</v>
      </c>
      <c r="G837" s="248">
        <v>152.63014000000001</v>
      </c>
      <c r="H837" s="258"/>
      <c r="I837" s="259">
        <v>480.69247000000001</v>
      </c>
      <c r="J837" s="259"/>
      <c r="K837" s="259"/>
      <c r="L837" s="250">
        <f t="shared" si="367"/>
        <v>633.32261000000005</v>
      </c>
    </row>
    <row r="838" spans="1:12">
      <c r="A838" s="242" t="s">
        <v>706</v>
      </c>
      <c r="B838" s="243"/>
      <c r="C838" s="243" t="s">
        <v>707</v>
      </c>
      <c r="D838" s="243"/>
      <c r="E838" s="243"/>
      <c r="F838" s="243"/>
      <c r="G838" s="244">
        <f t="shared" ref="G838:L838" si="375">G839+G846+G844</f>
        <v>137191</v>
      </c>
      <c r="H838" s="244">
        <f t="shared" si="375"/>
        <v>390</v>
      </c>
      <c r="I838" s="244">
        <f t="shared" si="375"/>
        <v>20033.2</v>
      </c>
      <c r="J838" s="244">
        <f t="shared" si="375"/>
        <v>168.5</v>
      </c>
      <c r="K838" s="244">
        <f t="shared" si="375"/>
        <v>654.9</v>
      </c>
      <c r="L838" s="244">
        <f t="shared" si="375"/>
        <v>158437.6</v>
      </c>
    </row>
    <row r="839" spans="1:12" ht="25.5">
      <c r="A839" s="242" t="s">
        <v>708</v>
      </c>
      <c r="B839" s="243"/>
      <c r="C839" s="243" t="s">
        <v>707</v>
      </c>
      <c r="D839" s="243" t="s">
        <v>22</v>
      </c>
      <c r="E839" s="243"/>
      <c r="F839" s="243"/>
      <c r="G839" s="244">
        <f t="shared" ref="G839:L839" si="376">G841</f>
        <v>137191</v>
      </c>
      <c r="H839" s="244">
        <f t="shared" si="376"/>
        <v>0</v>
      </c>
      <c r="I839" s="244">
        <f t="shared" si="376"/>
        <v>0</v>
      </c>
      <c r="J839" s="244">
        <f t="shared" si="376"/>
        <v>0</v>
      </c>
      <c r="K839" s="244">
        <f t="shared" si="376"/>
        <v>0</v>
      </c>
      <c r="L839" s="244">
        <f t="shared" si="376"/>
        <v>137191</v>
      </c>
    </row>
    <row r="840" spans="1:12">
      <c r="A840" s="242"/>
      <c r="B840" s="243"/>
      <c r="C840" s="243"/>
      <c r="D840" s="243"/>
      <c r="E840" s="243"/>
      <c r="F840" s="243"/>
      <c r="G840" s="244"/>
      <c r="H840" s="244"/>
      <c r="I840" s="244"/>
      <c r="J840" s="244"/>
      <c r="K840" s="244"/>
      <c r="L840" s="244"/>
    </row>
    <row r="841" spans="1:12" s="31" customFormat="1" ht="38.25">
      <c r="A841" s="280" t="s">
        <v>709</v>
      </c>
      <c r="B841" s="243" t="s">
        <v>27</v>
      </c>
      <c r="C841" s="243" t="s">
        <v>707</v>
      </c>
      <c r="D841" s="243" t="s">
        <v>22</v>
      </c>
      <c r="E841" s="243" t="s">
        <v>710</v>
      </c>
      <c r="F841" s="243"/>
      <c r="G841" s="244">
        <f>G842</f>
        <v>137191</v>
      </c>
      <c r="H841" s="244">
        <f t="shared" ref="H841:L841" si="377">H842</f>
        <v>0</v>
      </c>
      <c r="I841" s="244">
        <f t="shared" si="377"/>
        <v>0</v>
      </c>
      <c r="J841" s="244">
        <f t="shared" si="377"/>
        <v>0</v>
      </c>
      <c r="K841" s="244">
        <f t="shared" si="377"/>
        <v>0</v>
      </c>
      <c r="L841" s="244">
        <f t="shared" si="377"/>
        <v>137191</v>
      </c>
    </row>
    <row r="842" spans="1:12" ht="24" customHeight="1">
      <c r="A842" s="255" t="s">
        <v>711</v>
      </c>
      <c r="B842" s="247" t="s">
        <v>27</v>
      </c>
      <c r="C842" s="247" t="s">
        <v>707</v>
      </c>
      <c r="D842" s="247" t="s">
        <v>22</v>
      </c>
      <c r="E842" s="247" t="s">
        <v>710</v>
      </c>
      <c r="F842" s="247" t="s">
        <v>712</v>
      </c>
      <c r="G842" s="248">
        <v>137191</v>
      </c>
      <c r="H842" s="258"/>
      <c r="I842" s="259"/>
      <c r="J842" s="259"/>
      <c r="K842" s="259"/>
      <c r="L842" s="250">
        <f t="shared" si="367"/>
        <v>137191</v>
      </c>
    </row>
    <row r="843" spans="1:12" s="20" customFormat="1" ht="24" customHeight="1">
      <c r="A843" s="263" t="s">
        <v>713</v>
      </c>
      <c r="B843" s="243"/>
      <c r="C843" s="243" t="s">
        <v>707</v>
      </c>
      <c r="D843" s="243" t="s">
        <v>28</v>
      </c>
      <c r="E843" s="243"/>
      <c r="F843" s="243"/>
      <c r="G843" s="244">
        <f>G844</f>
        <v>0</v>
      </c>
      <c r="H843" s="244">
        <f t="shared" ref="H843:L844" si="378">H844</f>
        <v>0</v>
      </c>
      <c r="I843" s="244">
        <f t="shared" si="378"/>
        <v>5373</v>
      </c>
      <c r="J843" s="244">
        <f t="shared" si="378"/>
        <v>0</v>
      </c>
      <c r="K843" s="244">
        <f t="shared" si="378"/>
        <v>654.9</v>
      </c>
      <c r="L843" s="244">
        <f t="shared" si="378"/>
        <v>6027.9</v>
      </c>
    </row>
    <row r="844" spans="1:12" s="20" customFormat="1" ht="28.5" customHeight="1">
      <c r="A844" s="245" t="s">
        <v>714</v>
      </c>
      <c r="B844" s="243" t="s">
        <v>27</v>
      </c>
      <c r="C844" s="243" t="s">
        <v>707</v>
      </c>
      <c r="D844" s="243" t="s">
        <v>28</v>
      </c>
      <c r="E844" s="243" t="s">
        <v>715</v>
      </c>
      <c r="F844" s="243"/>
      <c r="G844" s="244">
        <f>G845</f>
        <v>0</v>
      </c>
      <c r="H844" s="244">
        <f t="shared" si="378"/>
        <v>0</v>
      </c>
      <c r="I844" s="244">
        <f t="shared" si="378"/>
        <v>5373</v>
      </c>
      <c r="J844" s="244">
        <f t="shared" si="378"/>
        <v>0</v>
      </c>
      <c r="K844" s="244">
        <f t="shared" si="378"/>
        <v>654.9</v>
      </c>
      <c r="L844" s="244">
        <f t="shared" si="378"/>
        <v>6027.9</v>
      </c>
    </row>
    <row r="845" spans="1:12" ht="24" customHeight="1">
      <c r="A845" s="271" t="s">
        <v>716</v>
      </c>
      <c r="B845" s="247" t="s">
        <v>27</v>
      </c>
      <c r="C845" s="247" t="s">
        <v>707</v>
      </c>
      <c r="D845" s="247" t="s">
        <v>28</v>
      </c>
      <c r="E845" s="247" t="s">
        <v>715</v>
      </c>
      <c r="F845" s="247" t="s">
        <v>717</v>
      </c>
      <c r="G845" s="248"/>
      <c r="H845" s="258"/>
      <c r="I845" s="259">
        <v>5373</v>
      </c>
      <c r="J845" s="259"/>
      <c r="K845" s="259">
        <v>654.9</v>
      </c>
      <c r="L845" s="250">
        <f t="shared" si="367"/>
        <v>6027.9</v>
      </c>
    </row>
    <row r="846" spans="1:12" ht="24" customHeight="1">
      <c r="A846" s="269" t="s">
        <v>718</v>
      </c>
      <c r="B846" s="243"/>
      <c r="C846" s="243" t="s">
        <v>707</v>
      </c>
      <c r="D846" s="243" t="s">
        <v>111</v>
      </c>
      <c r="E846" s="243"/>
      <c r="F846" s="243"/>
      <c r="G846" s="244">
        <f>G851+G853+G847+G849</f>
        <v>0</v>
      </c>
      <c r="H846" s="244">
        <f>H851+H853+H847+H849</f>
        <v>390</v>
      </c>
      <c r="I846" s="244">
        <f>I851+I853+I847+I849</f>
        <v>14660.2</v>
      </c>
      <c r="J846" s="244">
        <f>J851+J853+J847+J849</f>
        <v>168.5</v>
      </c>
      <c r="K846" s="244">
        <f t="shared" ref="K846:L846" si="379">K851+K853+K847+K849</f>
        <v>0</v>
      </c>
      <c r="L846" s="244">
        <f t="shared" si="379"/>
        <v>15218.7</v>
      </c>
    </row>
    <row r="847" spans="1:12" s="20" customFormat="1" ht="41.25" customHeight="1">
      <c r="A847" s="245" t="s">
        <v>719</v>
      </c>
      <c r="B847" s="243" t="s">
        <v>27</v>
      </c>
      <c r="C847" s="243" t="s">
        <v>707</v>
      </c>
      <c r="D847" s="243" t="s">
        <v>111</v>
      </c>
      <c r="E847" s="243" t="s">
        <v>720</v>
      </c>
      <c r="F847" s="243"/>
      <c r="G847" s="244">
        <f>G848</f>
        <v>0</v>
      </c>
      <c r="H847" s="244">
        <f>H848</f>
        <v>0</v>
      </c>
      <c r="I847" s="244">
        <f>I848</f>
        <v>11000</v>
      </c>
      <c r="J847" s="244">
        <f>J848</f>
        <v>0</v>
      </c>
      <c r="K847" s="244">
        <f t="shared" ref="K847:L847" si="380">K848</f>
        <v>0</v>
      </c>
      <c r="L847" s="244">
        <f t="shared" si="380"/>
        <v>11000</v>
      </c>
    </row>
    <row r="848" spans="1:12" ht="36.75" customHeight="1">
      <c r="A848" s="271" t="s">
        <v>314</v>
      </c>
      <c r="B848" s="247" t="s">
        <v>27</v>
      </c>
      <c r="C848" s="247" t="s">
        <v>707</v>
      </c>
      <c r="D848" s="247" t="s">
        <v>111</v>
      </c>
      <c r="E848" s="247" t="s">
        <v>720</v>
      </c>
      <c r="F848" s="247" t="s">
        <v>315</v>
      </c>
      <c r="G848" s="248"/>
      <c r="H848" s="248"/>
      <c r="I848" s="248">
        <v>11000</v>
      </c>
      <c r="J848" s="249"/>
      <c r="K848" s="249"/>
      <c r="L848" s="250">
        <f t="shared" si="367"/>
        <v>11000</v>
      </c>
    </row>
    <row r="849" spans="1:13" s="20" customFormat="1" ht="87" customHeight="1">
      <c r="A849" s="245" t="s">
        <v>26</v>
      </c>
      <c r="B849" s="243" t="s">
        <v>27</v>
      </c>
      <c r="C849" s="243" t="s">
        <v>707</v>
      </c>
      <c r="D849" s="243" t="s">
        <v>111</v>
      </c>
      <c r="E849" s="243" t="s">
        <v>29</v>
      </c>
      <c r="F849" s="243"/>
      <c r="G849" s="244">
        <f>G850</f>
        <v>0</v>
      </c>
      <c r="H849" s="244">
        <f>H850</f>
        <v>0</v>
      </c>
      <c r="I849" s="244">
        <f>I850</f>
        <v>4050.2</v>
      </c>
      <c r="J849" s="244">
        <f>J850</f>
        <v>168.5</v>
      </c>
      <c r="K849" s="244">
        <f t="shared" ref="K849:L849" si="381">K850</f>
        <v>0</v>
      </c>
      <c r="L849" s="244">
        <f t="shared" si="381"/>
        <v>4218.7</v>
      </c>
    </row>
    <row r="850" spans="1:13" ht="36.75" customHeight="1">
      <c r="A850" s="271" t="s">
        <v>314</v>
      </c>
      <c r="B850" s="247" t="s">
        <v>27</v>
      </c>
      <c r="C850" s="247" t="s">
        <v>707</v>
      </c>
      <c r="D850" s="247" t="s">
        <v>111</v>
      </c>
      <c r="E850" s="247" t="s">
        <v>29</v>
      </c>
      <c r="F850" s="247" t="s">
        <v>315</v>
      </c>
      <c r="G850" s="248"/>
      <c r="H850" s="248"/>
      <c r="I850" s="248">
        <v>4050.2</v>
      </c>
      <c r="J850" s="249">
        <v>168.5</v>
      </c>
      <c r="K850" s="249"/>
      <c r="L850" s="250">
        <f t="shared" si="367"/>
        <v>4218.7</v>
      </c>
    </row>
    <row r="851" spans="1:13" s="20" customFormat="1" ht="39" customHeight="1">
      <c r="A851" s="242" t="s">
        <v>721</v>
      </c>
      <c r="B851" s="243" t="s">
        <v>27</v>
      </c>
      <c r="C851" s="243" t="s">
        <v>707</v>
      </c>
      <c r="D851" s="243" t="s">
        <v>111</v>
      </c>
      <c r="E851" s="243" t="s">
        <v>101</v>
      </c>
      <c r="F851" s="243"/>
      <c r="G851" s="244">
        <f>G852</f>
        <v>0</v>
      </c>
      <c r="H851" s="244">
        <f>H852</f>
        <v>0</v>
      </c>
      <c r="I851" s="244">
        <f>I852</f>
        <v>0</v>
      </c>
      <c r="J851" s="244">
        <f>J852</f>
        <v>0</v>
      </c>
      <c r="K851" s="244">
        <f t="shared" ref="K851:L851" si="382">K852</f>
        <v>0</v>
      </c>
      <c r="L851" s="244">
        <f t="shared" si="382"/>
        <v>0</v>
      </c>
    </row>
    <row r="852" spans="1:13" ht="24" customHeight="1">
      <c r="A852" s="265" t="s">
        <v>722</v>
      </c>
      <c r="B852" s="247" t="s">
        <v>27</v>
      </c>
      <c r="C852" s="247" t="s">
        <v>707</v>
      </c>
      <c r="D852" s="247" t="s">
        <v>111</v>
      </c>
      <c r="E852" s="247" t="s">
        <v>101</v>
      </c>
      <c r="F852" s="247" t="s">
        <v>723</v>
      </c>
      <c r="G852" s="248"/>
      <c r="H852" s="258"/>
      <c r="I852" s="259"/>
      <c r="J852" s="259"/>
      <c r="K852" s="259"/>
      <c r="L852" s="250">
        <f t="shared" si="367"/>
        <v>0</v>
      </c>
      <c r="M852" s="8"/>
    </row>
    <row r="853" spans="1:13" s="20" customFormat="1" ht="24" customHeight="1">
      <c r="A853" s="263" t="s">
        <v>441</v>
      </c>
      <c r="B853" s="243" t="s">
        <v>27</v>
      </c>
      <c r="C853" s="243" t="s">
        <v>707</v>
      </c>
      <c r="D853" s="243" t="s">
        <v>111</v>
      </c>
      <c r="E853" s="243" t="s">
        <v>442</v>
      </c>
      <c r="F853" s="243"/>
      <c r="G853" s="244">
        <f>G854</f>
        <v>0</v>
      </c>
      <c r="H853" s="244">
        <f>H854</f>
        <v>390</v>
      </c>
      <c r="I853" s="244">
        <f>I854</f>
        <v>-390</v>
      </c>
      <c r="J853" s="244">
        <f>J854</f>
        <v>0</v>
      </c>
      <c r="K853" s="244">
        <f t="shared" ref="K853:L853" si="383">K854</f>
        <v>0</v>
      </c>
      <c r="L853" s="244">
        <f t="shared" si="383"/>
        <v>0</v>
      </c>
      <c r="M853" s="102"/>
    </row>
    <row r="854" spans="1:13" ht="24" customHeight="1">
      <c r="A854" s="246" t="s">
        <v>30</v>
      </c>
      <c r="B854" s="247" t="s">
        <v>27</v>
      </c>
      <c r="C854" s="247" t="s">
        <v>707</v>
      </c>
      <c r="D854" s="247" t="s">
        <v>111</v>
      </c>
      <c r="E854" s="247" t="s">
        <v>442</v>
      </c>
      <c r="F854" s="247" t="s">
        <v>31</v>
      </c>
      <c r="G854" s="248"/>
      <c r="H854" s="258">
        <v>390</v>
      </c>
      <c r="I854" s="259">
        <v>-390</v>
      </c>
      <c r="J854" s="259"/>
      <c r="K854" s="259"/>
      <c r="L854" s="250">
        <f t="shared" si="367"/>
        <v>0</v>
      </c>
      <c r="M854" s="8"/>
    </row>
    <row r="855" spans="1:13" ht="13.5" thickBot="1">
      <c r="A855" s="281" t="s">
        <v>20</v>
      </c>
      <c r="B855" s="282"/>
      <c r="C855" s="282"/>
      <c r="D855" s="282"/>
      <c r="E855" s="282"/>
      <c r="F855" s="282"/>
      <c r="G855" s="283">
        <f t="shared" ref="G855:L855" si="384">G838+G758+G701+G346+G132+G107+G20+G102+G820+G834+G332</f>
        <v>1733432.1871400003</v>
      </c>
      <c r="H855" s="283">
        <f t="shared" si="384"/>
        <v>71934.012610000005</v>
      </c>
      <c r="I855" s="283">
        <f t="shared" si="384"/>
        <v>133169.84218000001</v>
      </c>
      <c r="J855" s="283">
        <f t="shared" si="384"/>
        <v>233494.80060000002</v>
      </c>
      <c r="K855" s="283">
        <f t="shared" si="384"/>
        <v>31602.962</v>
      </c>
      <c r="L855" s="283">
        <f t="shared" si="384"/>
        <v>2203633.8045299998</v>
      </c>
    </row>
    <row r="856" spans="1:13">
      <c r="A856" s="223"/>
      <c r="B856" s="223"/>
      <c r="C856" s="223"/>
      <c r="D856" s="223"/>
      <c r="E856" s="223"/>
      <c r="F856" s="223"/>
      <c r="G856" s="310"/>
      <c r="L856" s="290"/>
      <c r="M856" s="80"/>
    </row>
    <row r="857" spans="1:13">
      <c r="A857" s="311"/>
      <c r="B857" s="312"/>
      <c r="C857" s="312"/>
      <c r="D857" s="312"/>
      <c r="E857" s="312"/>
      <c r="F857" s="313"/>
      <c r="G857" s="314"/>
      <c r="L857" s="285"/>
      <c r="M857" s="80"/>
    </row>
    <row r="858" spans="1:13" s="149" customFormat="1" ht="14.25">
      <c r="A858" s="315" t="s">
        <v>724</v>
      </c>
      <c r="B858" s="316"/>
      <c r="C858" s="317"/>
      <c r="D858" s="317"/>
      <c r="E858" s="317"/>
      <c r="F858" s="317"/>
      <c r="G858" s="317"/>
      <c r="H858" s="317"/>
      <c r="I858" s="317"/>
      <c r="J858" s="317"/>
      <c r="K858" s="317"/>
      <c r="L858" s="317"/>
      <c r="M858" s="148"/>
    </row>
    <row r="859" spans="1:13">
      <c r="A859" s="284"/>
      <c r="B859" s="284"/>
      <c r="C859" s="284"/>
      <c r="D859" s="284"/>
      <c r="E859" s="284"/>
      <c r="F859" s="284"/>
      <c r="G859" s="284"/>
      <c r="L859" s="285"/>
    </row>
    <row r="860" spans="1:13">
      <c r="A860" s="284"/>
      <c r="B860" s="284"/>
      <c r="C860" s="284"/>
      <c r="D860" s="284"/>
      <c r="E860" s="284"/>
      <c r="F860" s="284"/>
      <c r="G860" s="284"/>
    </row>
    <row r="861" spans="1:13">
      <c r="A861" s="284"/>
      <c r="B861" s="284"/>
      <c r="C861" s="284"/>
      <c r="D861" s="284"/>
      <c r="E861" s="284"/>
      <c r="F861" s="284"/>
      <c r="G861" s="286"/>
      <c r="H861" s="286"/>
      <c r="I861" s="286"/>
      <c r="J861" s="286"/>
      <c r="K861" s="286"/>
      <c r="L861" s="286"/>
    </row>
    <row r="862" spans="1:13">
      <c r="A862" s="284"/>
      <c r="B862" s="284"/>
      <c r="C862" s="284"/>
      <c r="D862" s="284"/>
      <c r="E862" s="284"/>
      <c r="F862" s="284"/>
      <c r="G862" s="287"/>
      <c r="H862" s="287"/>
      <c r="I862" s="287"/>
      <c r="J862" s="287"/>
      <c r="K862" s="287"/>
      <c r="L862" s="287"/>
    </row>
    <row r="863" spans="1:13">
      <c r="E863" s="288"/>
      <c r="F863" s="288"/>
      <c r="G863" s="289"/>
      <c r="H863" s="289"/>
      <c r="I863" s="289"/>
      <c r="J863" s="289"/>
      <c r="K863" s="289"/>
      <c r="L863" s="289"/>
    </row>
    <row r="864" spans="1:13">
      <c r="G864" s="285"/>
      <c r="H864" s="285"/>
      <c r="I864" s="285"/>
      <c r="J864" s="285"/>
      <c r="K864" s="285"/>
      <c r="L864" s="285"/>
    </row>
    <row r="865" spans="7:11">
      <c r="I865" s="285"/>
      <c r="J865" s="285"/>
      <c r="K865" s="285"/>
    </row>
    <row r="866" spans="7:11">
      <c r="G866" s="290"/>
    </row>
    <row r="867" spans="7:11">
      <c r="G867" s="291"/>
    </row>
    <row r="868" spans="7:11">
      <c r="H868" s="285"/>
      <c r="I868" s="285"/>
      <c r="J868" s="285"/>
      <c r="K868" s="285">
        <f>доходы!J167-'расходная часть'!L855</f>
        <v>-152113.7478199997</v>
      </c>
    </row>
    <row r="869" spans="7:11">
      <c r="J869" s="285"/>
      <c r="K869" s="285">
        <f>152113.74782</f>
        <v>152113.74781999999</v>
      </c>
    </row>
    <row r="870" spans="7:11">
      <c r="K870" s="285">
        <f>K869+K868</f>
        <v>2.9103830456733704E-10</v>
      </c>
    </row>
    <row r="872" spans="7:11">
      <c r="H872" s="285"/>
      <c r="I872" s="285"/>
      <c r="J872" s="285"/>
      <c r="K872" s="285"/>
    </row>
    <row r="877" spans="7:11">
      <c r="J877" s="285"/>
      <c r="K877" s="285"/>
    </row>
    <row r="879" spans="7:11">
      <c r="I879" s="285"/>
      <c r="J879" s="285"/>
      <c r="K879" s="285"/>
    </row>
    <row r="880" spans="7:11">
      <c r="J880" s="285"/>
      <c r="K880" s="285"/>
    </row>
    <row r="882" spans="9:11">
      <c r="I882" s="285"/>
      <c r="J882" s="285"/>
      <c r="K882" s="285"/>
    </row>
  </sheetData>
  <autoFilter ref="A18:P858"/>
  <mergeCells count="13">
    <mergeCell ref="E6:L6"/>
    <mergeCell ref="E1:L1"/>
    <mergeCell ref="E2:L2"/>
    <mergeCell ref="E3:L3"/>
    <mergeCell ref="E4:L4"/>
    <mergeCell ref="E5:L5"/>
    <mergeCell ref="A14:L14"/>
    <mergeCell ref="E7:L7"/>
    <mergeCell ref="E8:L8"/>
    <mergeCell ref="E9:L9"/>
    <mergeCell ref="E10:L10"/>
    <mergeCell ref="A12:L12"/>
    <mergeCell ref="A13:L13"/>
  </mergeCells>
  <pageMargins left="0.74803149606299213" right="0.74803149606299213" top="0.51181102362204722" bottom="0.51181102362204722" header="0.51181102362204722" footer="0.51181102362204722"/>
  <pageSetup paperSize="9" scale="84" fitToHeight="200" orientation="portrait" r:id="rId1"/>
  <headerFooter alignWithMargins="0"/>
  <rowBreaks count="1" manualBreakCount="1">
    <brk id="788" max="11" man="1"/>
  </rowBreaks>
  <colBreaks count="1" manualBreakCount="1">
    <brk id="12" max="717" man="1"/>
  </colBreaks>
</worksheet>
</file>

<file path=xl/worksheets/sheet3.xml><?xml version="1.0" encoding="utf-8"?>
<worksheet xmlns="http://schemas.openxmlformats.org/spreadsheetml/2006/main" xmlns:r="http://schemas.openxmlformats.org/officeDocument/2006/relationships">
  <sheetPr filterMode="1">
    <pageSetUpPr fitToPage="1"/>
  </sheetPr>
  <dimension ref="A1:P880"/>
  <sheetViews>
    <sheetView view="pageBreakPreview" zoomScaleSheetLayoutView="100" workbookViewId="0">
      <pane xSplit="7" ySplit="9" topLeftCell="H10" activePane="bottomRight" state="frozen"/>
      <selection activeCell="M25" sqref="M25"/>
      <selection pane="topRight" activeCell="M25" sqref="M25"/>
      <selection pane="bottomLeft" activeCell="M25" sqref="M25"/>
      <selection pane="bottomRight" activeCell="G15" sqref="G1:K1048576"/>
    </sheetView>
  </sheetViews>
  <sheetFormatPr defaultRowHeight="12.75"/>
  <cols>
    <col min="1" max="1" width="54.5703125" style="222" customWidth="1"/>
    <col min="2" max="2" width="5.140625" style="222" customWidth="1"/>
    <col min="3" max="3" width="5" style="222" customWidth="1"/>
    <col min="4" max="4" width="3.7109375" style="222" customWidth="1"/>
    <col min="5" max="5" width="16.28515625" style="222" customWidth="1"/>
    <col min="6" max="6" width="4.7109375" style="222" customWidth="1"/>
    <col min="7" max="7" width="24" style="222" hidden="1" customWidth="1"/>
    <col min="8" max="9" width="13.140625" style="222" hidden="1" customWidth="1"/>
    <col min="10" max="10" width="15.28515625" style="222" hidden="1" customWidth="1"/>
    <col min="11" max="11" width="15.140625" style="222" hidden="1" customWidth="1"/>
    <col min="12" max="12" width="14.85546875" style="222" bestFit="1" customWidth="1"/>
    <col min="13" max="13" width="17.5703125" style="1" bestFit="1" customWidth="1"/>
    <col min="14" max="14" width="9.140625" style="1"/>
    <col min="15" max="15" width="13.28515625" style="1" bestFit="1" customWidth="1"/>
    <col min="16" max="16384" width="9.140625" style="1"/>
  </cols>
  <sheetData>
    <row r="1" spans="1:12">
      <c r="E1" s="334" t="s">
        <v>1016</v>
      </c>
      <c r="F1" s="334"/>
      <c r="G1" s="334"/>
      <c r="H1" s="334"/>
      <c r="I1" s="334"/>
      <c r="J1" s="334"/>
      <c r="K1" s="334"/>
      <c r="L1" s="334"/>
    </row>
    <row r="2" spans="1:12">
      <c r="E2" s="334" t="s">
        <v>1</v>
      </c>
      <c r="F2" s="334"/>
      <c r="G2" s="334"/>
      <c r="H2" s="334"/>
      <c r="I2" s="334"/>
      <c r="J2" s="334"/>
      <c r="K2" s="334"/>
      <c r="L2" s="334"/>
    </row>
    <row r="3" spans="1:12">
      <c r="E3" s="334" t="s">
        <v>2</v>
      </c>
      <c r="F3" s="334"/>
      <c r="G3" s="334"/>
      <c r="H3" s="334"/>
      <c r="I3" s="334"/>
      <c r="J3" s="334"/>
      <c r="K3" s="334"/>
      <c r="L3" s="334"/>
    </row>
    <row r="4" spans="1:12">
      <c r="E4" s="335" t="s">
        <v>3</v>
      </c>
      <c r="F4" s="335"/>
      <c r="G4" s="335"/>
      <c r="H4" s="335"/>
      <c r="I4" s="335"/>
      <c r="J4" s="335"/>
      <c r="K4" s="335"/>
      <c r="L4" s="335"/>
    </row>
    <row r="5" spans="1:12">
      <c r="E5" s="335" t="s">
        <v>1026</v>
      </c>
      <c r="F5" s="335"/>
      <c r="G5" s="335"/>
      <c r="H5" s="335"/>
      <c r="I5" s="335"/>
      <c r="J5" s="335"/>
      <c r="K5" s="335"/>
      <c r="L5" s="335"/>
    </row>
    <row r="6" spans="1:12">
      <c r="A6" s="223"/>
      <c r="B6" s="223"/>
      <c r="C6" s="223"/>
      <c r="D6" s="223"/>
      <c r="E6" s="334" t="s">
        <v>1017</v>
      </c>
      <c r="F6" s="334"/>
      <c r="G6" s="334"/>
      <c r="H6" s="334"/>
      <c r="I6" s="334"/>
      <c r="J6" s="334"/>
      <c r="K6" s="334"/>
      <c r="L6" s="334"/>
    </row>
    <row r="7" spans="1:12">
      <c r="A7" s="223"/>
      <c r="B7" s="223"/>
      <c r="C7" s="223"/>
      <c r="D7" s="223"/>
      <c r="E7" s="334" t="s">
        <v>1</v>
      </c>
      <c r="F7" s="334"/>
      <c r="G7" s="334"/>
      <c r="H7" s="334"/>
      <c r="I7" s="334"/>
      <c r="J7" s="334"/>
      <c r="K7" s="334"/>
      <c r="L7" s="334"/>
    </row>
    <row r="8" spans="1:12">
      <c r="A8" s="223"/>
      <c r="B8" s="223"/>
      <c r="C8" s="223"/>
      <c r="D8" s="223"/>
      <c r="E8" s="334" t="s">
        <v>2</v>
      </c>
      <c r="F8" s="334"/>
      <c r="G8" s="334"/>
      <c r="H8" s="334"/>
      <c r="I8" s="334"/>
      <c r="J8" s="334"/>
      <c r="K8" s="334"/>
      <c r="L8" s="334"/>
    </row>
    <row r="9" spans="1:12">
      <c r="A9" s="223"/>
      <c r="B9" s="223"/>
      <c r="C9" s="223"/>
      <c r="D9" s="223"/>
      <c r="E9" s="335" t="s">
        <v>3</v>
      </c>
      <c r="F9" s="335"/>
      <c r="G9" s="335"/>
      <c r="H9" s="335"/>
      <c r="I9" s="335"/>
      <c r="J9" s="335"/>
      <c r="K9" s="335"/>
      <c r="L9" s="335"/>
    </row>
    <row r="10" spans="1:12">
      <c r="A10" s="223"/>
      <c r="B10" s="223"/>
      <c r="C10" s="223"/>
      <c r="D10" s="223"/>
      <c r="E10" s="335" t="s">
        <v>5</v>
      </c>
      <c r="F10" s="335"/>
      <c r="G10" s="335"/>
      <c r="H10" s="335"/>
      <c r="I10" s="335"/>
      <c r="J10" s="335"/>
      <c r="K10" s="335"/>
      <c r="L10" s="335"/>
    </row>
    <row r="11" spans="1:12" ht="18.75" customHeight="1">
      <c r="A11" s="337" t="s">
        <v>1015</v>
      </c>
      <c r="B11" s="337"/>
      <c r="C11" s="337"/>
      <c r="D11" s="337"/>
      <c r="E11" s="337"/>
      <c r="F11" s="337"/>
      <c r="G11" s="337"/>
      <c r="H11" s="337"/>
      <c r="I11" s="337"/>
      <c r="J11" s="337"/>
      <c r="K11" s="337"/>
    </row>
    <row r="12" spans="1:12" ht="14.25" customHeight="1">
      <c r="A12" s="337"/>
      <c r="B12" s="337"/>
      <c r="C12" s="337"/>
      <c r="D12" s="337"/>
      <c r="E12" s="337"/>
      <c r="F12" s="337"/>
      <c r="G12" s="337"/>
      <c r="H12" s="337"/>
      <c r="I12" s="337"/>
      <c r="J12" s="337"/>
      <c r="K12" s="337"/>
      <c r="L12" s="292"/>
    </row>
    <row r="13" spans="1:12" ht="12.75" customHeight="1">
      <c r="A13" s="337"/>
      <c r="B13" s="337"/>
      <c r="C13" s="337"/>
      <c r="D13" s="337"/>
      <c r="E13" s="337"/>
      <c r="F13" s="337"/>
      <c r="G13" s="337"/>
      <c r="H13" s="337"/>
      <c r="I13" s="337"/>
      <c r="J13" s="337"/>
      <c r="K13" s="337"/>
      <c r="L13" s="292"/>
    </row>
    <row r="14" spans="1:12" ht="24" customHeight="1">
      <c r="A14" s="337"/>
      <c r="B14" s="337"/>
      <c r="C14" s="337"/>
      <c r="D14" s="337"/>
      <c r="E14" s="337"/>
      <c r="F14" s="337"/>
      <c r="G14" s="337"/>
      <c r="H14" s="337"/>
      <c r="I14" s="337"/>
      <c r="J14" s="337"/>
      <c r="K14" s="337"/>
      <c r="L14" s="294"/>
    </row>
    <row r="15" spans="1:12" ht="13.5" customHeight="1" thickBot="1">
      <c r="A15" s="224"/>
      <c r="B15" s="225"/>
      <c r="C15" s="225"/>
      <c r="D15" s="225"/>
      <c r="E15" s="225"/>
      <c r="F15" s="226"/>
      <c r="G15" s="227"/>
      <c r="L15" s="227" t="s">
        <v>9</v>
      </c>
    </row>
    <row r="16" spans="1:12" ht="38.25">
      <c r="A16" s="228" t="s">
        <v>10</v>
      </c>
      <c r="B16" s="229" t="s">
        <v>11</v>
      </c>
      <c r="C16" s="230" t="s">
        <v>12</v>
      </c>
      <c r="D16" s="230" t="s">
        <v>13</v>
      </c>
      <c r="E16" s="230" t="s">
        <v>14</v>
      </c>
      <c r="F16" s="230" t="s">
        <v>15</v>
      </c>
      <c r="G16" s="231" t="s">
        <v>16</v>
      </c>
      <c r="H16" s="232" t="s">
        <v>17</v>
      </c>
      <c r="I16" s="233" t="s">
        <v>18</v>
      </c>
      <c r="J16" s="233" t="s">
        <v>19</v>
      </c>
      <c r="K16" s="233"/>
      <c r="L16" s="234" t="s">
        <v>16</v>
      </c>
    </row>
    <row r="17" spans="1:13" ht="12.75" customHeight="1">
      <c r="A17" s="235">
        <v>1</v>
      </c>
      <c r="B17" s="236">
        <v>2</v>
      </c>
      <c r="C17" s="236">
        <v>3</v>
      </c>
      <c r="D17" s="236">
        <v>4</v>
      </c>
      <c r="E17" s="236">
        <v>5</v>
      </c>
      <c r="F17" s="237">
        <v>6</v>
      </c>
      <c r="G17" s="238">
        <v>7</v>
      </c>
      <c r="H17" s="239"/>
      <c r="I17" s="240"/>
      <c r="J17" s="240"/>
      <c r="K17" s="240"/>
      <c r="L17" s="241"/>
    </row>
    <row r="18" spans="1:13" ht="12.75" customHeight="1">
      <c r="A18" s="235"/>
      <c r="B18" s="236"/>
      <c r="C18" s="236"/>
      <c r="D18" s="236"/>
      <c r="E18" s="236"/>
      <c r="F18" s="237"/>
      <c r="G18" s="238"/>
      <c r="H18" s="239"/>
      <c r="I18" s="240"/>
      <c r="J18" s="240"/>
      <c r="K18" s="240"/>
      <c r="L18" s="241"/>
    </row>
    <row r="19" spans="1:13" ht="12.75" hidden="1" customHeight="1">
      <c r="A19" s="3" t="s">
        <v>20</v>
      </c>
      <c r="B19" s="4"/>
      <c r="C19" s="4"/>
      <c r="D19" s="4"/>
      <c r="E19" s="4"/>
      <c r="F19" s="4"/>
      <c r="G19" s="5">
        <f>G853</f>
        <v>849137.82600000012</v>
      </c>
      <c r="H19" s="5">
        <f>H853</f>
        <v>64305.272400000009</v>
      </c>
      <c r="I19" s="5">
        <f>I853</f>
        <v>121275.20371</v>
      </c>
      <c r="J19" s="5">
        <f>J853</f>
        <v>220645.845</v>
      </c>
      <c r="K19" s="5">
        <f t="shared" ref="K19:L19" si="0">K853</f>
        <v>13969.962</v>
      </c>
      <c r="L19" s="5">
        <f t="shared" si="0"/>
        <v>1269334.1091100003</v>
      </c>
    </row>
    <row r="20" spans="1:13">
      <c r="A20" s="242" t="s">
        <v>21</v>
      </c>
      <c r="B20" s="243"/>
      <c r="C20" s="243" t="s">
        <v>22</v>
      </c>
      <c r="D20" s="243"/>
      <c r="E20" s="243"/>
      <c r="F20" s="243"/>
      <c r="G20" s="244">
        <f>G21+G28+G41+G53</f>
        <v>3459</v>
      </c>
      <c r="H20" s="244">
        <f t="shared" ref="H20:L20" si="1">H21+H28+H41+H53</f>
        <v>2402.9</v>
      </c>
      <c r="I20" s="244">
        <f t="shared" si="1"/>
        <v>3164</v>
      </c>
      <c r="J20" s="244">
        <f t="shared" si="1"/>
        <v>1384.8999999999999</v>
      </c>
      <c r="K20" s="244">
        <f t="shared" si="1"/>
        <v>0</v>
      </c>
      <c r="L20" s="244">
        <f t="shared" si="1"/>
        <v>10410.799999999999</v>
      </c>
    </row>
    <row r="21" spans="1:13" ht="38.25">
      <c r="A21" s="242" t="s">
        <v>23</v>
      </c>
      <c r="B21" s="243"/>
      <c r="C21" s="243" t="s">
        <v>24</v>
      </c>
      <c r="D21" s="243" t="s">
        <v>25</v>
      </c>
      <c r="E21" s="243"/>
      <c r="F21" s="243"/>
      <c r="G21" s="244">
        <f>G22</f>
        <v>0</v>
      </c>
      <c r="H21" s="244">
        <f t="shared" ref="H21:L21" si="2">H22</f>
        <v>0</v>
      </c>
      <c r="I21" s="244">
        <f t="shared" si="2"/>
        <v>381</v>
      </c>
      <c r="J21" s="244">
        <f t="shared" si="2"/>
        <v>1.3</v>
      </c>
      <c r="K21" s="244">
        <f t="shared" si="2"/>
        <v>0</v>
      </c>
      <c r="L21" s="244">
        <f t="shared" si="2"/>
        <v>382.3</v>
      </c>
      <c r="M21" s="8"/>
    </row>
    <row r="22" spans="1:13" ht="76.5">
      <c r="A22" s="245" t="s">
        <v>26</v>
      </c>
      <c r="B22" s="243" t="s">
        <v>27</v>
      </c>
      <c r="C22" s="243" t="s">
        <v>22</v>
      </c>
      <c r="D22" s="243" t="s">
        <v>28</v>
      </c>
      <c r="E22" s="243" t="s">
        <v>29</v>
      </c>
      <c r="F22" s="243"/>
      <c r="G22" s="244">
        <f>G23</f>
        <v>0</v>
      </c>
      <c r="H22" s="244">
        <f>H23</f>
        <v>0</v>
      </c>
      <c r="I22" s="244">
        <f>I23</f>
        <v>381</v>
      </c>
      <c r="J22" s="244">
        <f>J23</f>
        <v>1.3</v>
      </c>
      <c r="K22" s="244">
        <f t="shared" ref="K22:L22" si="3">K23</f>
        <v>0</v>
      </c>
      <c r="L22" s="244">
        <f t="shared" si="3"/>
        <v>382.3</v>
      </c>
      <c r="M22" s="8"/>
    </row>
    <row r="23" spans="1:13">
      <c r="A23" s="246" t="s">
        <v>30</v>
      </c>
      <c r="B23" s="247" t="s">
        <v>27</v>
      </c>
      <c r="C23" s="247" t="s">
        <v>22</v>
      </c>
      <c r="D23" s="247" t="s">
        <v>28</v>
      </c>
      <c r="E23" s="247" t="s">
        <v>29</v>
      </c>
      <c r="F23" s="247" t="s">
        <v>31</v>
      </c>
      <c r="G23" s="248"/>
      <c r="H23" s="248"/>
      <c r="I23" s="248">
        <v>381</v>
      </c>
      <c r="J23" s="249">
        <v>1.3</v>
      </c>
      <c r="K23" s="249"/>
      <c r="L23" s="250">
        <f>I23+H23+G23+J23+K23</f>
        <v>382.3</v>
      </c>
      <c r="M23" s="8"/>
    </row>
    <row r="24" spans="1:13" s="20" customFormat="1" ht="51" hidden="1">
      <c r="A24" s="17" t="s">
        <v>32</v>
      </c>
      <c r="B24" s="18" t="s">
        <v>27</v>
      </c>
      <c r="C24" s="18" t="s">
        <v>22</v>
      </c>
      <c r="D24" s="18" t="s">
        <v>28</v>
      </c>
      <c r="E24" s="18" t="s">
        <v>33</v>
      </c>
      <c r="F24" s="18"/>
      <c r="G24" s="19">
        <f>G25</f>
        <v>2031.44</v>
      </c>
      <c r="H24" s="19">
        <f>H25</f>
        <v>0</v>
      </c>
      <c r="I24" s="19">
        <f>I25</f>
        <v>-381</v>
      </c>
      <c r="J24" s="19">
        <f>J25</f>
        <v>0</v>
      </c>
      <c r="K24" s="19">
        <f t="shared" ref="K24:L24" si="4">K25</f>
        <v>0</v>
      </c>
      <c r="L24" s="19">
        <f t="shared" si="4"/>
        <v>1650.44</v>
      </c>
    </row>
    <row r="25" spans="1:13" s="20" customFormat="1" hidden="1">
      <c r="A25" s="21" t="s">
        <v>34</v>
      </c>
      <c r="B25" s="22" t="s">
        <v>27</v>
      </c>
      <c r="C25" s="22" t="s">
        <v>22</v>
      </c>
      <c r="D25" s="22" t="s">
        <v>28</v>
      </c>
      <c r="E25" s="22" t="s">
        <v>33</v>
      </c>
      <c r="F25" s="22"/>
      <c r="G25" s="23">
        <f>G26+G27</f>
        <v>2031.44</v>
      </c>
      <c r="H25" s="23">
        <f>H26+H27</f>
        <v>0</v>
      </c>
      <c r="I25" s="23">
        <f>I26+I27</f>
        <v>-381</v>
      </c>
      <c r="J25" s="23">
        <f>J26+J27</f>
        <v>0</v>
      </c>
      <c r="K25" s="23">
        <f t="shared" ref="K25:L25" si="5">K26+K27</f>
        <v>0</v>
      </c>
      <c r="L25" s="23">
        <f t="shared" si="5"/>
        <v>1650.44</v>
      </c>
    </row>
    <row r="26" spans="1:13" hidden="1">
      <c r="A26" s="12" t="s">
        <v>30</v>
      </c>
      <c r="B26" s="24" t="s">
        <v>27</v>
      </c>
      <c r="C26" s="24" t="s">
        <v>22</v>
      </c>
      <c r="D26" s="24" t="s">
        <v>28</v>
      </c>
      <c r="E26" s="24" t="s">
        <v>33</v>
      </c>
      <c r="F26" s="24" t="s">
        <v>31</v>
      </c>
      <c r="G26" s="25">
        <v>2020.94</v>
      </c>
      <c r="H26" s="26"/>
      <c r="I26" s="27">
        <v>-381</v>
      </c>
      <c r="J26" s="27"/>
      <c r="K26" s="27"/>
      <c r="L26" s="16">
        <f t="shared" ref="L26:L87" si="6">I26+H26+G26+J26+K26</f>
        <v>1639.94</v>
      </c>
    </row>
    <row r="27" spans="1:13" ht="25.5" hidden="1">
      <c r="A27" s="28" t="s">
        <v>35</v>
      </c>
      <c r="B27" s="24" t="s">
        <v>27</v>
      </c>
      <c r="C27" s="24" t="s">
        <v>22</v>
      </c>
      <c r="D27" s="24" t="s">
        <v>28</v>
      </c>
      <c r="E27" s="24" t="s">
        <v>33</v>
      </c>
      <c r="F27" s="24" t="s">
        <v>36</v>
      </c>
      <c r="G27" s="25">
        <v>10.5</v>
      </c>
      <c r="H27" s="26"/>
      <c r="I27" s="27"/>
      <c r="J27" s="27"/>
      <c r="K27" s="27"/>
      <c r="L27" s="16">
        <f t="shared" si="6"/>
        <v>10.5</v>
      </c>
    </row>
    <row r="28" spans="1:13" ht="51">
      <c r="A28" s="251" t="s">
        <v>37</v>
      </c>
      <c r="B28" s="243"/>
      <c r="C28" s="243" t="s">
        <v>22</v>
      </c>
      <c r="D28" s="243" t="s">
        <v>38</v>
      </c>
      <c r="E28" s="243"/>
      <c r="F28" s="243"/>
      <c r="G28" s="244">
        <f>G29</f>
        <v>0</v>
      </c>
      <c r="H28" s="244">
        <f t="shared" ref="H28:L28" si="7">H29</f>
        <v>0</v>
      </c>
      <c r="I28" s="244">
        <f t="shared" si="7"/>
        <v>2391.6999999999998</v>
      </c>
      <c r="J28" s="244">
        <f t="shared" si="7"/>
        <v>35.700000000000003</v>
      </c>
      <c r="K28" s="244">
        <f t="shared" si="7"/>
        <v>0</v>
      </c>
      <c r="L28" s="244">
        <f t="shared" si="7"/>
        <v>2427.3999999999996</v>
      </c>
    </row>
    <row r="29" spans="1:13" ht="76.5">
      <c r="A29" s="245" t="s">
        <v>26</v>
      </c>
      <c r="B29" s="243" t="s">
        <v>27</v>
      </c>
      <c r="C29" s="243" t="s">
        <v>22</v>
      </c>
      <c r="D29" s="243" t="s">
        <v>38</v>
      </c>
      <c r="E29" s="243" t="s">
        <v>29</v>
      </c>
      <c r="F29" s="243"/>
      <c r="G29" s="244">
        <f>G30</f>
        <v>0</v>
      </c>
      <c r="H29" s="244">
        <f>H30</f>
        <v>0</v>
      </c>
      <c r="I29" s="244">
        <f>I30</f>
        <v>2391.6999999999998</v>
      </c>
      <c r="J29" s="244">
        <f>J30</f>
        <v>35.700000000000003</v>
      </c>
      <c r="K29" s="244">
        <f t="shared" ref="K29:L29" si="8">K30</f>
        <v>0</v>
      </c>
      <c r="L29" s="244">
        <f t="shared" si="8"/>
        <v>2427.3999999999996</v>
      </c>
    </row>
    <row r="30" spans="1:13">
      <c r="A30" s="246" t="s">
        <v>30</v>
      </c>
      <c r="B30" s="247" t="s">
        <v>27</v>
      </c>
      <c r="C30" s="247" t="s">
        <v>22</v>
      </c>
      <c r="D30" s="247" t="s">
        <v>38</v>
      </c>
      <c r="E30" s="247" t="s">
        <v>29</v>
      </c>
      <c r="F30" s="247" t="s">
        <v>31</v>
      </c>
      <c r="G30" s="248"/>
      <c r="H30" s="248"/>
      <c r="I30" s="248">
        <v>2391.6999999999998</v>
      </c>
      <c r="J30" s="249">
        <v>35.700000000000003</v>
      </c>
      <c r="K30" s="249"/>
      <c r="L30" s="250">
        <f t="shared" si="6"/>
        <v>2427.3999999999996</v>
      </c>
    </row>
    <row r="31" spans="1:13" s="20" customFormat="1" hidden="1">
      <c r="A31" s="21" t="s">
        <v>39</v>
      </c>
      <c r="B31" s="22" t="s">
        <v>27</v>
      </c>
      <c r="C31" s="22" t="s">
        <v>22</v>
      </c>
      <c r="D31" s="22" t="s">
        <v>38</v>
      </c>
      <c r="E31" s="22" t="s">
        <v>40</v>
      </c>
      <c r="F31" s="22"/>
      <c r="G31" s="23">
        <f>G32+G33+G35+G36+G37+G34</f>
        <v>36723.127999999997</v>
      </c>
      <c r="H31" s="23">
        <f>H32+H33+H35+H36+H37+H34</f>
        <v>0</v>
      </c>
      <c r="I31" s="23">
        <f>I32+I33+I35+I36+I37+I34</f>
        <v>-2391.6999999999998</v>
      </c>
      <c r="J31" s="23">
        <f>J32+J33+J35+J36+J37+J34</f>
        <v>460</v>
      </c>
      <c r="K31" s="23">
        <f t="shared" ref="K31:L31" si="9">K32+K33+K35+K36+K37+K34</f>
        <v>0</v>
      </c>
      <c r="L31" s="23">
        <f t="shared" si="9"/>
        <v>34791.428</v>
      </c>
    </row>
    <row r="32" spans="1:13" hidden="1">
      <c r="A32" s="12" t="s">
        <v>30</v>
      </c>
      <c r="B32" s="24" t="s">
        <v>27</v>
      </c>
      <c r="C32" s="24" t="s">
        <v>22</v>
      </c>
      <c r="D32" s="24" t="s">
        <v>38</v>
      </c>
      <c r="E32" s="24" t="s">
        <v>40</v>
      </c>
      <c r="F32" s="24" t="s">
        <v>31</v>
      </c>
      <c r="G32" s="25">
        <v>24116.611000000001</v>
      </c>
      <c r="H32" s="26"/>
      <c r="I32" s="27">
        <v>-2391.6999999999998</v>
      </c>
      <c r="J32" s="27"/>
      <c r="K32" s="27"/>
      <c r="L32" s="16">
        <f t="shared" si="6"/>
        <v>21724.911</v>
      </c>
    </row>
    <row r="33" spans="1:12" ht="25.5" hidden="1">
      <c r="A33" s="28" t="s">
        <v>35</v>
      </c>
      <c r="B33" s="24" t="s">
        <v>27</v>
      </c>
      <c r="C33" s="24" t="s">
        <v>22</v>
      </c>
      <c r="D33" s="24" t="s">
        <v>38</v>
      </c>
      <c r="E33" s="24" t="s">
        <v>40</v>
      </c>
      <c r="F33" s="24" t="s">
        <v>36</v>
      </c>
      <c r="G33" s="25">
        <v>1341.7</v>
      </c>
      <c r="H33" s="26"/>
      <c r="I33" s="27"/>
      <c r="J33" s="27"/>
      <c r="K33" s="27"/>
      <c r="L33" s="16">
        <f t="shared" si="6"/>
        <v>1341.7</v>
      </c>
    </row>
    <row r="34" spans="1:12" ht="25.5" hidden="1">
      <c r="A34" s="28" t="s">
        <v>41</v>
      </c>
      <c r="B34" s="24" t="s">
        <v>27</v>
      </c>
      <c r="C34" s="24" t="s">
        <v>22</v>
      </c>
      <c r="D34" s="24" t="s">
        <v>38</v>
      </c>
      <c r="E34" s="24" t="s">
        <v>40</v>
      </c>
      <c r="F34" s="24" t="s">
        <v>42</v>
      </c>
      <c r="G34" s="25">
        <v>3750</v>
      </c>
      <c r="H34" s="26"/>
      <c r="I34" s="27"/>
      <c r="J34" s="27"/>
      <c r="K34" s="27"/>
      <c r="L34" s="16">
        <f t="shared" si="6"/>
        <v>3750</v>
      </c>
    </row>
    <row r="35" spans="1:12" ht="25.5" hidden="1">
      <c r="A35" s="28" t="s">
        <v>43</v>
      </c>
      <c r="B35" s="24" t="s">
        <v>27</v>
      </c>
      <c r="C35" s="24" t="s">
        <v>22</v>
      </c>
      <c r="D35" s="24" t="s">
        <v>38</v>
      </c>
      <c r="E35" s="24" t="s">
        <v>40</v>
      </c>
      <c r="F35" s="24" t="s">
        <v>44</v>
      </c>
      <c r="G35" s="25">
        <v>7204.317</v>
      </c>
      <c r="H35" s="26"/>
      <c r="I35" s="27"/>
      <c r="J35" s="27">
        <v>460</v>
      </c>
      <c r="K35" s="27"/>
      <c r="L35" s="16">
        <f t="shared" si="6"/>
        <v>7664.317</v>
      </c>
    </row>
    <row r="36" spans="1:12" ht="25.5" hidden="1">
      <c r="A36" s="30" t="s">
        <v>45</v>
      </c>
      <c r="B36" s="24" t="s">
        <v>27</v>
      </c>
      <c r="C36" s="24" t="s">
        <v>22</v>
      </c>
      <c r="D36" s="24" t="s">
        <v>38</v>
      </c>
      <c r="E36" s="24" t="s">
        <v>40</v>
      </c>
      <c r="F36" s="24" t="s">
        <v>46</v>
      </c>
      <c r="G36" s="25">
        <v>300</v>
      </c>
      <c r="H36" s="26"/>
      <c r="I36" s="27"/>
      <c r="J36" s="27"/>
      <c r="K36" s="27"/>
      <c r="L36" s="16">
        <f t="shared" si="6"/>
        <v>300</v>
      </c>
    </row>
    <row r="37" spans="1:12" ht="25.5" hidden="1">
      <c r="A37" s="30" t="s">
        <v>47</v>
      </c>
      <c r="B37" s="24" t="s">
        <v>27</v>
      </c>
      <c r="C37" s="24" t="s">
        <v>22</v>
      </c>
      <c r="D37" s="24" t="s">
        <v>38</v>
      </c>
      <c r="E37" s="24" t="s">
        <v>40</v>
      </c>
      <c r="F37" s="24" t="s">
        <v>48</v>
      </c>
      <c r="G37" s="25">
        <v>10.5</v>
      </c>
      <c r="H37" s="26"/>
      <c r="I37" s="27"/>
      <c r="J37" s="27"/>
      <c r="K37" s="27"/>
      <c r="L37" s="16">
        <f t="shared" si="6"/>
        <v>10.5</v>
      </c>
    </row>
    <row r="38" spans="1:12" s="20" customFormat="1" hidden="1">
      <c r="A38" s="17"/>
      <c r="B38" s="18"/>
      <c r="C38" s="18" t="s">
        <v>22</v>
      </c>
      <c r="D38" s="18" t="s">
        <v>49</v>
      </c>
      <c r="E38" s="18"/>
      <c r="F38" s="18"/>
      <c r="G38" s="19">
        <f>G39</f>
        <v>0</v>
      </c>
      <c r="H38" s="19">
        <f t="shared" ref="H38:L39" si="10">H39</f>
        <v>0</v>
      </c>
      <c r="I38" s="19">
        <f t="shared" si="10"/>
        <v>0</v>
      </c>
      <c r="J38" s="19">
        <f t="shared" si="10"/>
        <v>0</v>
      </c>
      <c r="K38" s="19">
        <f t="shared" si="10"/>
        <v>0</v>
      </c>
      <c r="L38" s="19">
        <f t="shared" si="10"/>
        <v>0</v>
      </c>
    </row>
    <row r="39" spans="1:12" s="31" customFormat="1" ht="38.25" hidden="1">
      <c r="A39" s="17" t="s">
        <v>50</v>
      </c>
      <c r="B39" s="18" t="s">
        <v>27</v>
      </c>
      <c r="C39" s="18" t="s">
        <v>22</v>
      </c>
      <c r="D39" s="18" t="s">
        <v>49</v>
      </c>
      <c r="E39" s="18" t="s">
        <v>51</v>
      </c>
      <c r="F39" s="18"/>
      <c r="G39" s="19">
        <f>G40</f>
        <v>0</v>
      </c>
      <c r="H39" s="19">
        <f t="shared" si="10"/>
        <v>0</v>
      </c>
      <c r="I39" s="19">
        <f t="shared" si="10"/>
        <v>0</v>
      </c>
      <c r="J39" s="19">
        <f t="shared" si="10"/>
        <v>0</v>
      </c>
      <c r="K39" s="19">
        <f t="shared" si="10"/>
        <v>0</v>
      </c>
      <c r="L39" s="19">
        <f t="shared" si="10"/>
        <v>0</v>
      </c>
    </row>
    <row r="40" spans="1:12" ht="25.5" hidden="1">
      <c r="A40" s="28" t="s">
        <v>43</v>
      </c>
      <c r="B40" s="24" t="s">
        <v>27</v>
      </c>
      <c r="C40" s="24" t="s">
        <v>22</v>
      </c>
      <c r="D40" s="24" t="s">
        <v>49</v>
      </c>
      <c r="E40" s="24" t="s">
        <v>51</v>
      </c>
      <c r="F40" s="24" t="s">
        <v>44</v>
      </c>
      <c r="G40" s="25"/>
      <c r="H40" s="26"/>
      <c r="I40" s="27"/>
      <c r="J40" s="27"/>
      <c r="K40" s="27"/>
      <c r="L40" s="16">
        <f t="shared" si="6"/>
        <v>0</v>
      </c>
    </row>
    <row r="41" spans="1:12" ht="38.25">
      <c r="A41" s="252" t="s">
        <v>52</v>
      </c>
      <c r="B41" s="247"/>
      <c r="C41" s="243" t="s">
        <v>22</v>
      </c>
      <c r="D41" s="243" t="s">
        <v>53</v>
      </c>
      <c r="E41" s="247"/>
      <c r="F41" s="247"/>
      <c r="G41" s="253">
        <f>G42</f>
        <v>0</v>
      </c>
      <c r="H41" s="253">
        <f t="shared" ref="H41:L41" si="11">H42</f>
        <v>0</v>
      </c>
      <c r="I41" s="253">
        <f t="shared" si="11"/>
        <v>305.3</v>
      </c>
      <c r="J41" s="253">
        <f t="shared" si="11"/>
        <v>1.3</v>
      </c>
      <c r="K41" s="253">
        <f t="shared" si="11"/>
        <v>0</v>
      </c>
      <c r="L41" s="253">
        <f t="shared" si="11"/>
        <v>306.60000000000002</v>
      </c>
    </row>
    <row r="42" spans="1:12" ht="76.5">
      <c r="A42" s="245" t="s">
        <v>26</v>
      </c>
      <c r="B42" s="243" t="s">
        <v>27</v>
      </c>
      <c r="C42" s="243" t="s">
        <v>22</v>
      </c>
      <c r="D42" s="243" t="s">
        <v>53</v>
      </c>
      <c r="E42" s="243" t="s">
        <v>29</v>
      </c>
      <c r="F42" s="243"/>
      <c r="G42" s="244">
        <f>G43</f>
        <v>0</v>
      </c>
      <c r="H42" s="244">
        <f>H43</f>
        <v>0</v>
      </c>
      <c r="I42" s="244">
        <f>I43</f>
        <v>305.3</v>
      </c>
      <c r="J42" s="244">
        <f>J43</f>
        <v>1.3</v>
      </c>
      <c r="K42" s="244">
        <f t="shared" ref="K42:L42" si="12">K43</f>
        <v>0</v>
      </c>
      <c r="L42" s="244">
        <f t="shared" si="12"/>
        <v>306.60000000000002</v>
      </c>
    </row>
    <row r="43" spans="1:12">
      <c r="A43" s="246" t="s">
        <v>30</v>
      </c>
      <c r="B43" s="247" t="s">
        <v>27</v>
      </c>
      <c r="C43" s="247" t="s">
        <v>22</v>
      </c>
      <c r="D43" s="247" t="s">
        <v>53</v>
      </c>
      <c r="E43" s="247" t="s">
        <v>29</v>
      </c>
      <c r="F43" s="247" t="s">
        <v>31</v>
      </c>
      <c r="G43" s="248"/>
      <c r="H43" s="248"/>
      <c r="I43" s="248">
        <v>305.3</v>
      </c>
      <c r="J43" s="249">
        <v>1.3</v>
      </c>
      <c r="K43" s="249"/>
      <c r="L43" s="250">
        <f t="shared" si="6"/>
        <v>306.60000000000002</v>
      </c>
    </row>
    <row r="44" spans="1:12" s="20" customFormat="1" ht="25.5" hidden="1">
      <c r="A44" s="34" t="s">
        <v>54</v>
      </c>
      <c r="B44" s="22" t="s">
        <v>27</v>
      </c>
      <c r="C44" s="22" t="s">
        <v>22</v>
      </c>
      <c r="D44" s="22" t="s">
        <v>53</v>
      </c>
      <c r="E44" s="22" t="s">
        <v>55</v>
      </c>
      <c r="F44" s="22"/>
      <c r="G44" s="23">
        <f>G45+G46</f>
        <v>1702.06</v>
      </c>
      <c r="H44" s="23">
        <f>H45+H46</f>
        <v>0</v>
      </c>
      <c r="I44" s="23">
        <f>I45+I46</f>
        <v>-305.3</v>
      </c>
      <c r="J44" s="23">
        <f>J45+J46</f>
        <v>0</v>
      </c>
      <c r="K44" s="23">
        <f t="shared" ref="K44:L44" si="13">K45+K46</f>
        <v>0</v>
      </c>
      <c r="L44" s="23">
        <f t="shared" si="13"/>
        <v>1396.76</v>
      </c>
    </row>
    <row r="45" spans="1:12" hidden="1">
      <c r="A45" s="12" t="s">
        <v>30</v>
      </c>
      <c r="B45" s="24" t="s">
        <v>27</v>
      </c>
      <c r="C45" s="24" t="s">
        <v>22</v>
      </c>
      <c r="D45" s="24" t="s">
        <v>53</v>
      </c>
      <c r="E45" s="24" t="s">
        <v>55</v>
      </c>
      <c r="F45" s="24" t="s">
        <v>31</v>
      </c>
      <c r="G45" s="25">
        <v>1642.06</v>
      </c>
      <c r="H45" s="26"/>
      <c r="I45" s="27">
        <v>-305.3</v>
      </c>
      <c r="J45" s="27"/>
      <c r="K45" s="27"/>
      <c r="L45" s="16">
        <f t="shared" si="6"/>
        <v>1336.76</v>
      </c>
    </row>
    <row r="46" spans="1:12" ht="25.5" hidden="1">
      <c r="A46" s="28" t="s">
        <v>35</v>
      </c>
      <c r="B46" s="24" t="s">
        <v>27</v>
      </c>
      <c r="C46" s="24" t="s">
        <v>22</v>
      </c>
      <c r="D46" s="24" t="s">
        <v>53</v>
      </c>
      <c r="E46" s="24" t="s">
        <v>55</v>
      </c>
      <c r="F46" s="24" t="s">
        <v>36</v>
      </c>
      <c r="G46" s="25">
        <v>60</v>
      </c>
      <c r="H46" s="26"/>
      <c r="I46" s="27"/>
      <c r="J46" s="27"/>
      <c r="K46" s="27"/>
      <c r="L46" s="16">
        <f t="shared" si="6"/>
        <v>60</v>
      </c>
    </row>
    <row r="47" spans="1:12" s="20" customFormat="1" hidden="1">
      <c r="A47" s="35" t="s">
        <v>56</v>
      </c>
      <c r="B47" s="22"/>
      <c r="C47" s="22" t="s">
        <v>22</v>
      </c>
      <c r="D47" s="22" t="s">
        <v>57</v>
      </c>
      <c r="E47" s="22"/>
      <c r="F47" s="22"/>
      <c r="G47" s="23">
        <f>G48</f>
        <v>3000</v>
      </c>
      <c r="H47" s="23">
        <f t="shared" ref="H47:L48" si="14">H48</f>
        <v>0</v>
      </c>
      <c r="I47" s="23">
        <f t="shared" si="14"/>
        <v>0</v>
      </c>
      <c r="J47" s="23">
        <f t="shared" si="14"/>
        <v>0</v>
      </c>
      <c r="K47" s="23">
        <f t="shared" si="14"/>
        <v>0</v>
      </c>
      <c r="L47" s="23">
        <f t="shared" si="14"/>
        <v>3000</v>
      </c>
    </row>
    <row r="48" spans="1:12" hidden="1">
      <c r="A48" s="28" t="s">
        <v>58</v>
      </c>
      <c r="B48" s="24" t="s">
        <v>27</v>
      </c>
      <c r="C48" s="24" t="s">
        <v>22</v>
      </c>
      <c r="D48" s="24" t="s">
        <v>57</v>
      </c>
      <c r="E48" s="24" t="s">
        <v>59</v>
      </c>
      <c r="F48" s="24"/>
      <c r="G48" s="25">
        <f>G49</f>
        <v>3000</v>
      </c>
      <c r="H48" s="25">
        <f t="shared" si="14"/>
        <v>0</v>
      </c>
      <c r="I48" s="25">
        <f t="shared" si="14"/>
        <v>0</v>
      </c>
      <c r="J48" s="36"/>
      <c r="K48" s="36"/>
      <c r="L48" s="16">
        <f t="shared" si="6"/>
        <v>3000</v>
      </c>
    </row>
    <row r="49" spans="1:12" ht="25.5" hidden="1">
      <c r="A49" s="28" t="s">
        <v>43</v>
      </c>
      <c r="B49" s="24" t="s">
        <v>27</v>
      </c>
      <c r="C49" s="24" t="s">
        <v>22</v>
      </c>
      <c r="D49" s="24" t="s">
        <v>57</v>
      </c>
      <c r="E49" s="24" t="s">
        <v>59</v>
      </c>
      <c r="F49" s="24" t="s">
        <v>44</v>
      </c>
      <c r="G49" s="25">
        <v>3000</v>
      </c>
      <c r="H49" s="26"/>
      <c r="I49" s="27"/>
      <c r="J49" s="27"/>
      <c r="K49" s="27"/>
      <c r="L49" s="16">
        <f t="shared" si="6"/>
        <v>3000</v>
      </c>
    </row>
    <row r="50" spans="1:12" hidden="1">
      <c r="A50" s="21" t="s">
        <v>60</v>
      </c>
      <c r="B50" s="37"/>
      <c r="C50" s="22" t="s">
        <v>22</v>
      </c>
      <c r="D50" s="22" t="s">
        <v>61</v>
      </c>
      <c r="E50" s="22"/>
      <c r="F50" s="22"/>
      <c r="G50" s="23">
        <f>G51</f>
        <v>5000</v>
      </c>
      <c r="H50" s="23">
        <f t="shared" ref="H50:L51" si="15">H51</f>
        <v>-37.896999999999998</v>
      </c>
      <c r="I50" s="23">
        <f t="shared" si="15"/>
        <v>48.0687</v>
      </c>
      <c r="J50" s="23">
        <f t="shared" si="15"/>
        <v>-1286.365</v>
      </c>
      <c r="K50" s="23">
        <f t="shared" si="15"/>
        <v>1642.1</v>
      </c>
      <c r="L50" s="23">
        <f t="shared" si="15"/>
        <v>5365.9066999999995</v>
      </c>
    </row>
    <row r="51" spans="1:12" hidden="1">
      <c r="A51" s="38" t="s">
        <v>62</v>
      </c>
      <c r="B51" s="24" t="s">
        <v>27</v>
      </c>
      <c r="C51" s="24" t="s">
        <v>22</v>
      </c>
      <c r="D51" s="24" t="s">
        <v>61</v>
      </c>
      <c r="E51" s="24" t="s">
        <v>63</v>
      </c>
      <c r="F51" s="24"/>
      <c r="G51" s="25">
        <f>G52</f>
        <v>5000</v>
      </c>
      <c r="H51" s="25">
        <f t="shared" si="15"/>
        <v>-37.896999999999998</v>
      </c>
      <c r="I51" s="25">
        <f t="shared" si="15"/>
        <v>48.0687</v>
      </c>
      <c r="J51" s="25">
        <f t="shared" si="15"/>
        <v>-1286.365</v>
      </c>
      <c r="K51" s="25">
        <f t="shared" si="15"/>
        <v>1642.1</v>
      </c>
      <c r="L51" s="25">
        <f t="shared" si="15"/>
        <v>5365.9066999999995</v>
      </c>
    </row>
    <row r="52" spans="1:12" hidden="1">
      <c r="A52" s="12" t="s">
        <v>64</v>
      </c>
      <c r="B52" s="24" t="s">
        <v>27</v>
      </c>
      <c r="C52" s="24" t="s">
        <v>22</v>
      </c>
      <c r="D52" s="24" t="s">
        <v>61</v>
      </c>
      <c r="E52" s="24" t="s">
        <v>63</v>
      </c>
      <c r="F52" s="24" t="s">
        <v>65</v>
      </c>
      <c r="G52" s="25">
        <v>5000</v>
      </c>
      <c r="H52" s="26">
        <f>-10.897-15-12</f>
        <v>-37.896999999999998</v>
      </c>
      <c r="I52" s="27">
        <v>48.0687</v>
      </c>
      <c r="J52" s="27">
        <f>-968.684-300-17.681</f>
        <v>-1286.365</v>
      </c>
      <c r="K52" s="27">
        <v>1642.1</v>
      </c>
      <c r="L52" s="16">
        <f t="shared" si="6"/>
        <v>5365.9066999999995</v>
      </c>
    </row>
    <row r="53" spans="1:12">
      <c r="A53" s="242" t="s">
        <v>66</v>
      </c>
      <c r="B53" s="247"/>
      <c r="C53" s="243" t="s">
        <v>22</v>
      </c>
      <c r="D53" s="243" t="s">
        <v>67</v>
      </c>
      <c r="E53" s="243"/>
      <c r="F53" s="243"/>
      <c r="G53" s="254">
        <f>G69+G75+G80+G83+G88+G94</f>
        <v>3459</v>
      </c>
      <c r="H53" s="254">
        <f t="shared" ref="H53:L53" si="16">H69+H75+H80+H83+H88+H94</f>
        <v>2402.9</v>
      </c>
      <c r="I53" s="254">
        <f t="shared" si="16"/>
        <v>86</v>
      </c>
      <c r="J53" s="254">
        <f t="shared" si="16"/>
        <v>1346.6</v>
      </c>
      <c r="K53" s="254">
        <f t="shared" si="16"/>
        <v>0</v>
      </c>
      <c r="L53" s="254">
        <f t="shared" si="16"/>
        <v>7294.5</v>
      </c>
    </row>
    <row r="54" spans="1:12" hidden="1">
      <c r="A54" s="40" t="s">
        <v>68</v>
      </c>
      <c r="B54" s="41" t="s">
        <v>27</v>
      </c>
      <c r="C54" s="42" t="s">
        <v>22</v>
      </c>
      <c r="D54" s="42" t="s">
        <v>67</v>
      </c>
      <c r="E54" s="42" t="s">
        <v>69</v>
      </c>
      <c r="F54" s="42"/>
      <c r="G54" s="43">
        <f>G55</f>
        <v>0</v>
      </c>
      <c r="H54" s="43">
        <f>H55</f>
        <v>500</v>
      </c>
      <c r="I54" s="43">
        <f>I55</f>
        <v>44</v>
      </c>
      <c r="J54" s="43">
        <f>J55</f>
        <v>0</v>
      </c>
      <c r="K54" s="43">
        <f t="shared" ref="K54:L54" si="17">K55</f>
        <v>0</v>
      </c>
      <c r="L54" s="43">
        <f t="shared" si="17"/>
        <v>544</v>
      </c>
    </row>
    <row r="55" spans="1:12" ht="38.25" hidden="1">
      <c r="A55" s="17" t="s">
        <v>70</v>
      </c>
      <c r="B55" s="24" t="s">
        <v>27</v>
      </c>
      <c r="C55" s="18" t="s">
        <v>22</v>
      </c>
      <c r="D55" s="18" t="s">
        <v>67</v>
      </c>
      <c r="E55" s="18" t="s">
        <v>71</v>
      </c>
      <c r="F55" s="18"/>
      <c r="G55" s="39">
        <f>G57+G56</f>
        <v>0</v>
      </c>
      <c r="H55" s="39">
        <f>H57+H56</f>
        <v>500</v>
      </c>
      <c r="I55" s="39">
        <f>I57+I56</f>
        <v>44</v>
      </c>
      <c r="J55" s="39">
        <f>J57+J56</f>
        <v>0</v>
      </c>
      <c r="K55" s="39">
        <f t="shared" ref="K55:L55" si="18">K57+K56</f>
        <v>0</v>
      </c>
      <c r="L55" s="39">
        <f t="shared" si="18"/>
        <v>544</v>
      </c>
    </row>
    <row r="56" spans="1:12" ht="25.5" hidden="1">
      <c r="A56" s="28" t="s">
        <v>41</v>
      </c>
      <c r="B56" s="24" t="s">
        <v>27</v>
      </c>
      <c r="C56" s="24" t="s">
        <v>22</v>
      </c>
      <c r="D56" s="24" t="s">
        <v>67</v>
      </c>
      <c r="E56" s="24" t="s">
        <v>71</v>
      </c>
      <c r="F56" s="24" t="s">
        <v>42</v>
      </c>
      <c r="G56" s="39"/>
      <c r="H56" s="39"/>
      <c r="I56" s="44">
        <v>198.04</v>
      </c>
      <c r="J56" s="44"/>
      <c r="K56" s="44"/>
      <c r="L56" s="16">
        <f t="shared" si="6"/>
        <v>198.04</v>
      </c>
    </row>
    <row r="57" spans="1:12" ht="25.5" hidden="1">
      <c r="A57" s="28" t="s">
        <v>43</v>
      </c>
      <c r="B57" s="24" t="s">
        <v>27</v>
      </c>
      <c r="C57" s="24" t="s">
        <v>22</v>
      </c>
      <c r="D57" s="24" t="s">
        <v>67</v>
      </c>
      <c r="E57" s="24" t="s">
        <v>71</v>
      </c>
      <c r="F57" s="24" t="s">
        <v>44</v>
      </c>
      <c r="G57" s="45"/>
      <c r="H57" s="45">
        <v>500</v>
      </c>
      <c r="I57" s="44">
        <f>-198.04+44</f>
        <v>-154.04</v>
      </c>
      <c r="J57" s="44"/>
      <c r="K57" s="44"/>
      <c r="L57" s="16">
        <f t="shared" si="6"/>
        <v>345.96000000000004</v>
      </c>
    </row>
    <row r="58" spans="1:12" hidden="1">
      <c r="A58" s="6" t="s">
        <v>72</v>
      </c>
      <c r="B58" s="13"/>
      <c r="C58" s="7" t="s">
        <v>22</v>
      </c>
      <c r="D58" s="7" t="s">
        <v>67</v>
      </c>
      <c r="E58" s="7" t="s">
        <v>73</v>
      </c>
      <c r="F58" s="7"/>
      <c r="G58" s="46">
        <f>G59</f>
        <v>1427.8000000000002</v>
      </c>
      <c r="H58" s="46">
        <f>H59</f>
        <v>489.5</v>
      </c>
      <c r="I58" s="46">
        <f>I59</f>
        <v>0</v>
      </c>
      <c r="J58" s="46">
        <f>J59</f>
        <v>0</v>
      </c>
      <c r="K58" s="46">
        <f t="shared" ref="K58:L58" si="19">K59</f>
        <v>0</v>
      </c>
      <c r="L58" s="46">
        <f t="shared" si="19"/>
        <v>1917.3</v>
      </c>
    </row>
    <row r="59" spans="1:12" ht="25.5" hidden="1">
      <c r="A59" s="40" t="s">
        <v>74</v>
      </c>
      <c r="B59" s="42" t="s">
        <v>27</v>
      </c>
      <c r="C59" s="42" t="s">
        <v>22</v>
      </c>
      <c r="D59" s="42" t="s">
        <v>67</v>
      </c>
      <c r="E59" s="42" t="s">
        <v>75</v>
      </c>
      <c r="F59" s="42"/>
      <c r="G59" s="43">
        <f>G60+G62</f>
        <v>1427.8000000000002</v>
      </c>
      <c r="H59" s="43">
        <f>H60+H62</f>
        <v>489.5</v>
      </c>
      <c r="I59" s="43">
        <f>I60+I62</f>
        <v>0</v>
      </c>
      <c r="J59" s="43">
        <f>J60+J62</f>
        <v>0</v>
      </c>
      <c r="K59" s="43">
        <f t="shared" ref="K59:L59" si="20">K60+K62</f>
        <v>0</v>
      </c>
      <c r="L59" s="43">
        <f t="shared" si="20"/>
        <v>1917.3</v>
      </c>
    </row>
    <row r="60" spans="1:12" s="20" customFormat="1" ht="25.5" hidden="1">
      <c r="A60" s="17" t="s">
        <v>76</v>
      </c>
      <c r="B60" s="18" t="s">
        <v>27</v>
      </c>
      <c r="C60" s="18" t="s">
        <v>22</v>
      </c>
      <c r="D60" s="18" t="s">
        <v>67</v>
      </c>
      <c r="E60" s="18" t="s">
        <v>77</v>
      </c>
      <c r="F60" s="18"/>
      <c r="G60" s="39">
        <f>G61</f>
        <v>200</v>
      </c>
      <c r="H60" s="39">
        <f>H61</f>
        <v>0</v>
      </c>
      <c r="I60" s="39">
        <f>I61</f>
        <v>0</v>
      </c>
      <c r="J60" s="39">
        <f>J61</f>
        <v>0</v>
      </c>
      <c r="K60" s="39">
        <f t="shared" ref="K60:L60" si="21">K61</f>
        <v>0</v>
      </c>
      <c r="L60" s="39">
        <f t="shared" si="21"/>
        <v>200</v>
      </c>
    </row>
    <row r="61" spans="1:12" ht="25.5" hidden="1">
      <c r="A61" s="28" t="s">
        <v>43</v>
      </c>
      <c r="B61" s="24" t="s">
        <v>27</v>
      </c>
      <c r="C61" s="24" t="s">
        <v>22</v>
      </c>
      <c r="D61" s="24" t="s">
        <v>67</v>
      </c>
      <c r="E61" s="24" t="s">
        <v>77</v>
      </c>
      <c r="F61" s="24" t="s">
        <v>44</v>
      </c>
      <c r="G61" s="45">
        <v>200</v>
      </c>
      <c r="H61" s="26"/>
      <c r="I61" s="27"/>
      <c r="J61" s="27"/>
      <c r="K61" s="27"/>
      <c r="L61" s="16">
        <f t="shared" si="6"/>
        <v>200</v>
      </c>
    </row>
    <row r="62" spans="1:12" s="20" customFormat="1" ht="25.5" hidden="1">
      <c r="A62" s="17" t="s">
        <v>78</v>
      </c>
      <c r="B62" s="18" t="s">
        <v>27</v>
      </c>
      <c r="C62" s="18" t="s">
        <v>22</v>
      </c>
      <c r="D62" s="18" t="s">
        <v>67</v>
      </c>
      <c r="E62" s="18" t="s">
        <v>79</v>
      </c>
      <c r="F62" s="18"/>
      <c r="G62" s="39">
        <f>G63+G64</f>
        <v>1227.8000000000002</v>
      </c>
      <c r="H62" s="39">
        <f>H63+H64</f>
        <v>489.5</v>
      </c>
      <c r="I62" s="39">
        <f>I63+I64</f>
        <v>0</v>
      </c>
      <c r="J62" s="39">
        <f>J63+J64</f>
        <v>0</v>
      </c>
      <c r="K62" s="39">
        <f t="shared" ref="K62:L62" si="22">K63+K64</f>
        <v>0</v>
      </c>
      <c r="L62" s="39">
        <f t="shared" si="22"/>
        <v>1717.3</v>
      </c>
    </row>
    <row r="63" spans="1:12" ht="25.5" hidden="1">
      <c r="A63" s="28" t="s">
        <v>43</v>
      </c>
      <c r="B63" s="24" t="s">
        <v>27</v>
      </c>
      <c r="C63" s="24" t="s">
        <v>22</v>
      </c>
      <c r="D63" s="24" t="s">
        <v>67</v>
      </c>
      <c r="E63" s="24" t="s">
        <v>79</v>
      </c>
      <c r="F63" s="24" t="s">
        <v>44</v>
      </c>
      <c r="G63" s="45">
        <v>526.20000000000005</v>
      </c>
      <c r="H63" s="26">
        <f>120</f>
        <v>120</v>
      </c>
      <c r="I63" s="27"/>
      <c r="J63" s="27"/>
      <c r="K63" s="27"/>
      <c r="L63" s="16">
        <f t="shared" si="6"/>
        <v>646.20000000000005</v>
      </c>
    </row>
    <row r="64" spans="1:12" hidden="1">
      <c r="A64" s="12" t="s">
        <v>80</v>
      </c>
      <c r="B64" s="24" t="s">
        <v>27</v>
      </c>
      <c r="C64" s="24" t="s">
        <v>22</v>
      </c>
      <c r="D64" s="24" t="s">
        <v>67</v>
      </c>
      <c r="E64" s="24" t="s">
        <v>79</v>
      </c>
      <c r="F64" s="24" t="s">
        <v>81</v>
      </c>
      <c r="G64" s="45">
        <v>701.6</v>
      </c>
      <c r="H64" s="26">
        <f>174.5+100+95</f>
        <v>369.5</v>
      </c>
      <c r="I64" s="27"/>
      <c r="J64" s="27"/>
      <c r="K64" s="27"/>
      <c r="L64" s="16">
        <f t="shared" si="6"/>
        <v>1071.0999999999999</v>
      </c>
    </row>
    <row r="65" spans="1:12" ht="38.25" hidden="1">
      <c r="A65" s="47" t="s">
        <v>82</v>
      </c>
      <c r="B65" s="42" t="s">
        <v>27</v>
      </c>
      <c r="C65" s="42" t="s">
        <v>22</v>
      </c>
      <c r="D65" s="42" t="s">
        <v>67</v>
      </c>
      <c r="E65" s="42" t="s">
        <v>83</v>
      </c>
      <c r="F65" s="42"/>
      <c r="G65" s="43">
        <f>G66</f>
        <v>200</v>
      </c>
      <c r="H65" s="43">
        <f>H66</f>
        <v>0</v>
      </c>
      <c r="I65" s="43">
        <f>I66</f>
        <v>0</v>
      </c>
      <c r="J65" s="43">
        <f>J66</f>
        <v>0</v>
      </c>
      <c r="K65" s="43">
        <f t="shared" ref="K65:L65" si="23">K66</f>
        <v>0</v>
      </c>
      <c r="L65" s="43">
        <f t="shared" si="23"/>
        <v>200</v>
      </c>
    </row>
    <row r="66" spans="1:12" ht="30" hidden="1" customHeight="1">
      <c r="A66" s="48" t="s">
        <v>84</v>
      </c>
      <c r="B66" s="18"/>
      <c r="C66" s="18" t="s">
        <v>22</v>
      </c>
      <c r="D66" s="18" t="s">
        <v>67</v>
      </c>
      <c r="E66" s="18" t="s">
        <v>85</v>
      </c>
      <c r="F66" s="18"/>
      <c r="G66" s="39">
        <f>G68+G67</f>
        <v>200</v>
      </c>
      <c r="H66" s="39">
        <f>H68+H67</f>
        <v>0</v>
      </c>
      <c r="I66" s="39">
        <f>I68+I67</f>
        <v>0</v>
      </c>
      <c r="J66" s="39">
        <f>J68+J67</f>
        <v>0</v>
      </c>
      <c r="K66" s="39">
        <f t="shared" ref="K66:L66" si="24">K68+K67</f>
        <v>0</v>
      </c>
      <c r="L66" s="39">
        <f t="shared" si="24"/>
        <v>200</v>
      </c>
    </row>
    <row r="67" spans="1:12" ht="30" hidden="1" customHeight="1">
      <c r="A67" s="28" t="s">
        <v>35</v>
      </c>
      <c r="B67" s="24" t="s">
        <v>27</v>
      </c>
      <c r="C67" s="24" t="s">
        <v>22</v>
      </c>
      <c r="D67" s="24" t="s">
        <v>67</v>
      </c>
      <c r="E67" s="24" t="s">
        <v>85</v>
      </c>
      <c r="F67" s="24" t="s">
        <v>36</v>
      </c>
      <c r="G67" s="45"/>
      <c r="H67" s="45">
        <v>11.2</v>
      </c>
      <c r="I67" s="44"/>
      <c r="J67" s="44"/>
      <c r="K67" s="44"/>
      <c r="L67" s="16">
        <f t="shared" si="6"/>
        <v>11.2</v>
      </c>
    </row>
    <row r="68" spans="1:12" ht="25.5" hidden="1">
      <c r="A68" s="28" t="s">
        <v>43</v>
      </c>
      <c r="B68" s="24" t="s">
        <v>27</v>
      </c>
      <c r="C68" s="24" t="s">
        <v>22</v>
      </c>
      <c r="D68" s="24" t="s">
        <v>67</v>
      </c>
      <c r="E68" s="24" t="s">
        <v>85</v>
      </c>
      <c r="F68" s="24" t="s">
        <v>44</v>
      </c>
      <c r="G68" s="45">
        <v>200</v>
      </c>
      <c r="H68" s="26">
        <v>-11.2</v>
      </c>
      <c r="I68" s="27"/>
      <c r="J68" s="27"/>
      <c r="K68" s="27"/>
      <c r="L68" s="16">
        <f t="shared" si="6"/>
        <v>188.8</v>
      </c>
    </row>
    <row r="69" spans="1:12" ht="76.5">
      <c r="A69" s="245" t="s">
        <v>26</v>
      </c>
      <c r="B69" s="243" t="s">
        <v>27</v>
      </c>
      <c r="C69" s="243" t="s">
        <v>22</v>
      </c>
      <c r="D69" s="243" t="s">
        <v>67</v>
      </c>
      <c r="E69" s="243" t="s">
        <v>29</v>
      </c>
      <c r="F69" s="243"/>
      <c r="G69" s="254">
        <f>G71+G70</f>
        <v>0</v>
      </c>
      <c r="H69" s="254">
        <f>H71+H70</f>
        <v>0</v>
      </c>
      <c r="I69" s="254">
        <f>I71+I70</f>
        <v>86</v>
      </c>
      <c r="J69" s="254">
        <f>J71+J70</f>
        <v>74.300000000000011</v>
      </c>
      <c r="K69" s="254">
        <f t="shared" ref="K69:L69" si="25">K71+K70</f>
        <v>0</v>
      </c>
      <c r="L69" s="254">
        <f t="shared" si="25"/>
        <v>160.30000000000001</v>
      </c>
    </row>
    <row r="70" spans="1:12" s="52" customFormat="1" ht="38.25">
      <c r="A70" s="255" t="s">
        <v>86</v>
      </c>
      <c r="B70" s="247" t="s">
        <v>27</v>
      </c>
      <c r="C70" s="247" t="s">
        <v>22</v>
      </c>
      <c r="D70" s="247" t="s">
        <v>67</v>
      </c>
      <c r="E70" s="247" t="s">
        <v>29</v>
      </c>
      <c r="F70" s="247" t="s">
        <v>87</v>
      </c>
      <c r="G70" s="256"/>
      <c r="H70" s="256"/>
      <c r="I70" s="257"/>
      <c r="J70" s="257">
        <f>86+74.3</f>
        <v>160.30000000000001</v>
      </c>
      <c r="K70" s="257"/>
      <c r="L70" s="250">
        <f t="shared" si="6"/>
        <v>160.30000000000001</v>
      </c>
    </row>
    <row r="71" spans="1:12" ht="38.25">
      <c r="A71" s="255" t="s">
        <v>86</v>
      </c>
      <c r="B71" s="247" t="s">
        <v>27</v>
      </c>
      <c r="C71" s="247" t="s">
        <v>22</v>
      </c>
      <c r="D71" s="247" t="s">
        <v>67</v>
      </c>
      <c r="E71" s="247" t="s">
        <v>29</v>
      </c>
      <c r="F71" s="247" t="s">
        <v>81</v>
      </c>
      <c r="G71" s="256"/>
      <c r="H71" s="258"/>
      <c r="I71" s="259">
        <v>86</v>
      </c>
      <c r="J71" s="259">
        <v>-86</v>
      </c>
      <c r="K71" s="259"/>
      <c r="L71" s="250">
        <f t="shared" si="6"/>
        <v>0</v>
      </c>
    </row>
    <row r="72" spans="1:12" s="20" customFormat="1" ht="25.5" hidden="1">
      <c r="A72" s="53" t="s">
        <v>88</v>
      </c>
      <c r="B72" s="22" t="s">
        <v>27</v>
      </c>
      <c r="C72" s="22" t="s">
        <v>22</v>
      </c>
      <c r="D72" s="22" t="s">
        <v>67</v>
      </c>
      <c r="E72" s="22" t="s">
        <v>89</v>
      </c>
      <c r="F72" s="22"/>
      <c r="G72" s="54">
        <f>G73+G74</f>
        <v>9037.6659999999993</v>
      </c>
      <c r="H72" s="54">
        <f>H73+H74</f>
        <v>4575.2</v>
      </c>
      <c r="I72" s="54">
        <f>I73+I74</f>
        <v>-48.0687</v>
      </c>
      <c r="J72" s="54">
        <f>J73+J74</f>
        <v>0</v>
      </c>
      <c r="K72" s="54">
        <f t="shared" ref="K72:L72" si="26">K73+K74</f>
        <v>200</v>
      </c>
      <c r="L72" s="54">
        <f t="shared" si="26"/>
        <v>13764.797299999998</v>
      </c>
    </row>
    <row r="73" spans="1:12" ht="38.25" hidden="1">
      <c r="A73" s="28" t="s">
        <v>86</v>
      </c>
      <c r="B73" s="24" t="s">
        <v>27</v>
      </c>
      <c r="C73" s="24" t="s">
        <v>22</v>
      </c>
      <c r="D73" s="24" t="s">
        <v>67</v>
      </c>
      <c r="E73" s="24" t="s">
        <v>89</v>
      </c>
      <c r="F73" s="24" t="s">
        <v>87</v>
      </c>
      <c r="G73" s="45">
        <v>8782.866</v>
      </c>
      <c r="H73" s="26">
        <f>300+2621.2</f>
        <v>2921.2</v>
      </c>
      <c r="I73" s="27">
        <v>-48.0687</v>
      </c>
      <c r="J73" s="27"/>
      <c r="K73" s="27"/>
      <c r="L73" s="16">
        <f t="shared" si="6"/>
        <v>11655.997299999999</v>
      </c>
    </row>
    <row r="74" spans="1:12" hidden="1">
      <c r="A74" s="12" t="s">
        <v>80</v>
      </c>
      <c r="B74" s="24" t="s">
        <v>27</v>
      </c>
      <c r="C74" s="24" t="s">
        <v>22</v>
      </c>
      <c r="D74" s="24" t="s">
        <v>67</v>
      </c>
      <c r="E74" s="24" t="s">
        <v>89</v>
      </c>
      <c r="F74" s="24" t="s">
        <v>81</v>
      </c>
      <c r="G74" s="45">
        <v>254.8</v>
      </c>
      <c r="H74" s="26">
        <f>600+80+974</f>
        <v>1654</v>
      </c>
      <c r="I74" s="27"/>
      <c r="J74" s="27"/>
      <c r="K74" s="27">
        <v>200</v>
      </c>
      <c r="L74" s="16">
        <f t="shared" si="6"/>
        <v>2108.8000000000002</v>
      </c>
    </row>
    <row r="75" spans="1:12" s="31" customFormat="1" ht="38.25">
      <c r="A75" s="242" t="s">
        <v>90</v>
      </c>
      <c r="B75" s="243" t="s">
        <v>27</v>
      </c>
      <c r="C75" s="243" t="s">
        <v>22</v>
      </c>
      <c r="D75" s="243" t="s">
        <v>67</v>
      </c>
      <c r="E75" s="243" t="s">
        <v>91</v>
      </c>
      <c r="F75" s="243"/>
      <c r="G75" s="244">
        <f>G79+G76+G78+G77</f>
        <v>951.7</v>
      </c>
      <c r="H75" s="244">
        <f>H79+H76+H78+H77</f>
        <v>0</v>
      </c>
      <c r="I75" s="244">
        <f>I79+I76+I78+I77</f>
        <v>0</v>
      </c>
      <c r="J75" s="244">
        <f>J79+J76+J78+J77</f>
        <v>41.3</v>
      </c>
      <c r="K75" s="244">
        <f>K79+K76+K78+K77</f>
        <v>0</v>
      </c>
      <c r="L75" s="244">
        <f t="shared" ref="L75" si="27">L79+L76+L78+L77</f>
        <v>993</v>
      </c>
    </row>
    <row r="76" spans="1:12">
      <c r="A76" s="246" t="s">
        <v>30</v>
      </c>
      <c r="B76" s="247" t="s">
        <v>27</v>
      </c>
      <c r="C76" s="247" t="s">
        <v>22</v>
      </c>
      <c r="D76" s="247" t="s">
        <v>67</v>
      </c>
      <c r="E76" s="247" t="s">
        <v>91</v>
      </c>
      <c r="F76" s="247" t="s">
        <v>31</v>
      </c>
      <c r="G76" s="248">
        <v>742</v>
      </c>
      <c r="H76" s="258"/>
      <c r="I76" s="259"/>
      <c r="J76" s="259">
        <v>41.3</v>
      </c>
      <c r="K76" s="259"/>
      <c r="L76" s="250">
        <f t="shared" si="6"/>
        <v>783.3</v>
      </c>
    </row>
    <row r="77" spans="1:12" ht="25.5">
      <c r="A77" s="255" t="s">
        <v>35</v>
      </c>
      <c r="B77" s="247" t="s">
        <v>27</v>
      </c>
      <c r="C77" s="247" t="s">
        <v>22</v>
      </c>
      <c r="D77" s="247" t="s">
        <v>67</v>
      </c>
      <c r="E77" s="247" t="s">
        <v>91</v>
      </c>
      <c r="F77" s="247" t="s">
        <v>36</v>
      </c>
      <c r="G77" s="248"/>
      <c r="H77" s="258"/>
      <c r="I77" s="259">
        <v>28</v>
      </c>
      <c r="J77" s="259"/>
      <c r="K77" s="259"/>
      <c r="L77" s="250">
        <f t="shared" si="6"/>
        <v>28</v>
      </c>
    </row>
    <row r="78" spans="1:12" ht="25.5">
      <c r="A78" s="255" t="s">
        <v>41</v>
      </c>
      <c r="B78" s="247" t="s">
        <v>27</v>
      </c>
      <c r="C78" s="247" t="s">
        <v>22</v>
      </c>
      <c r="D78" s="247" t="s">
        <v>67</v>
      </c>
      <c r="E78" s="247" t="s">
        <v>91</v>
      </c>
      <c r="F78" s="247" t="s">
        <v>42</v>
      </c>
      <c r="G78" s="248">
        <v>55</v>
      </c>
      <c r="H78" s="258"/>
      <c r="I78" s="259">
        <f>20+56.628+20.812</f>
        <v>97.44</v>
      </c>
      <c r="J78" s="259"/>
      <c r="K78" s="259"/>
      <c r="L78" s="250">
        <f t="shared" si="6"/>
        <v>152.44</v>
      </c>
    </row>
    <row r="79" spans="1:12" ht="25.5">
      <c r="A79" s="255" t="s">
        <v>43</v>
      </c>
      <c r="B79" s="247" t="s">
        <v>27</v>
      </c>
      <c r="C79" s="247" t="s">
        <v>22</v>
      </c>
      <c r="D79" s="247" t="s">
        <v>67</v>
      </c>
      <c r="E79" s="247" t="s">
        <v>91</v>
      </c>
      <c r="F79" s="247" t="s">
        <v>44</v>
      </c>
      <c r="G79" s="248">
        <v>154.69999999999999</v>
      </c>
      <c r="H79" s="258"/>
      <c r="I79" s="259">
        <f>-28-20-3.639-28.881-44.92</f>
        <v>-125.44000000000001</v>
      </c>
      <c r="J79" s="259"/>
      <c r="K79" s="259"/>
      <c r="L79" s="250">
        <f t="shared" si="6"/>
        <v>29.259999999999977</v>
      </c>
    </row>
    <row r="80" spans="1:12" s="31" customFormat="1" ht="63.75">
      <c r="A80" s="242" t="s">
        <v>92</v>
      </c>
      <c r="B80" s="243" t="s">
        <v>27</v>
      </c>
      <c r="C80" s="243" t="s">
        <v>22</v>
      </c>
      <c r="D80" s="243" t="s">
        <v>67</v>
      </c>
      <c r="E80" s="243" t="s">
        <v>93</v>
      </c>
      <c r="F80" s="243"/>
      <c r="G80" s="244">
        <f>G82+G81</f>
        <v>11.9</v>
      </c>
      <c r="H80" s="244">
        <f>H82+H81</f>
        <v>0</v>
      </c>
      <c r="I80" s="244">
        <f>I82+I81</f>
        <v>0</v>
      </c>
      <c r="J80" s="244">
        <f>J82+J81</f>
        <v>0</v>
      </c>
      <c r="K80" s="244">
        <f t="shared" ref="K80:L80" si="28">K82+K81</f>
        <v>0</v>
      </c>
      <c r="L80" s="244">
        <f t="shared" si="28"/>
        <v>11.9</v>
      </c>
    </row>
    <row r="81" spans="1:12" s="31" customFormat="1" ht="25.5">
      <c r="A81" s="255" t="s">
        <v>41</v>
      </c>
      <c r="B81" s="247" t="s">
        <v>27</v>
      </c>
      <c r="C81" s="247" t="s">
        <v>22</v>
      </c>
      <c r="D81" s="247" t="s">
        <v>67</v>
      </c>
      <c r="E81" s="247" t="s">
        <v>93</v>
      </c>
      <c r="F81" s="247" t="s">
        <v>42</v>
      </c>
      <c r="G81" s="248">
        <v>5</v>
      </c>
      <c r="H81" s="260"/>
      <c r="I81" s="261"/>
      <c r="J81" s="261"/>
      <c r="K81" s="261"/>
      <c r="L81" s="250">
        <f t="shared" si="6"/>
        <v>5</v>
      </c>
    </row>
    <row r="82" spans="1:12" ht="25.5">
      <c r="A82" s="255" t="s">
        <v>43</v>
      </c>
      <c r="B82" s="247" t="s">
        <v>27</v>
      </c>
      <c r="C82" s="247" t="s">
        <v>22</v>
      </c>
      <c r="D82" s="247" t="s">
        <v>67</v>
      </c>
      <c r="E82" s="247" t="s">
        <v>93</v>
      </c>
      <c r="F82" s="247" t="s">
        <v>44</v>
      </c>
      <c r="G82" s="248">
        <v>6.9</v>
      </c>
      <c r="H82" s="258"/>
      <c r="I82" s="259"/>
      <c r="J82" s="259"/>
      <c r="K82" s="259"/>
      <c r="L82" s="250">
        <f t="shared" si="6"/>
        <v>6.9</v>
      </c>
    </row>
    <row r="83" spans="1:12" s="31" customFormat="1" ht="51">
      <c r="A83" s="242" t="s">
        <v>94</v>
      </c>
      <c r="B83" s="243" t="s">
        <v>27</v>
      </c>
      <c r="C83" s="243" t="s">
        <v>22</v>
      </c>
      <c r="D83" s="243" t="s">
        <v>67</v>
      </c>
      <c r="E83" s="243" t="s">
        <v>95</v>
      </c>
      <c r="F83" s="243"/>
      <c r="G83" s="244">
        <f>G87+G84+G85+G86</f>
        <v>2495.4</v>
      </c>
      <c r="H83" s="244">
        <f>H87+H84+H85+H86</f>
        <v>0</v>
      </c>
      <c r="I83" s="244">
        <f>I87+I84+I85+I86</f>
        <v>0</v>
      </c>
      <c r="J83" s="244">
        <f>J87+J84+J85+J86</f>
        <v>0</v>
      </c>
      <c r="K83" s="244"/>
      <c r="L83" s="250">
        <f t="shared" si="6"/>
        <v>2495.4</v>
      </c>
    </row>
    <row r="84" spans="1:12">
      <c r="A84" s="246" t="s">
        <v>30</v>
      </c>
      <c r="B84" s="247" t="s">
        <v>27</v>
      </c>
      <c r="C84" s="247" t="s">
        <v>22</v>
      </c>
      <c r="D84" s="247" t="s">
        <v>67</v>
      </c>
      <c r="E84" s="247" t="s">
        <v>95</v>
      </c>
      <c r="F84" s="247" t="s">
        <v>31</v>
      </c>
      <c r="G84" s="248">
        <v>1955</v>
      </c>
      <c r="H84" s="258"/>
      <c r="I84" s="259"/>
      <c r="J84" s="259"/>
      <c r="K84" s="259"/>
      <c r="L84" s="250">
        <f t="shared" si="6"/>
        <v>1955</v>
      </c>
    </row>
    <row r="85" spans="1:12" ht="25.5">
      <c r="A85" s="255" t="s">
        <v>35</v>
      </c>
      <c r="B85" s="247" t="s">
        <v>27</v>
      </c>
      <c r="C85" s="247" t="s">
        <v>22</v>
      </c>
      <c r="D85" s="247" t="s">
        <v>67</v>
      </c>
      <c r="E85" s="247" t="s">
        <v>95</v>
      </c>
      <c r="F85" s="247" t="s">
        <v>36</v>
      </c>
      <c r="G85" s="248">
        <v>145.4</v>
      </c>
      <c r="H85" s="258"/>
      <c r="I85" s="259"/>
      <c r="J85" s="259"/>
      <c r="K85" s="259"/>
      <c r="L85" s="250">
        <f t="shared" si="6"/>
        <v>145.4</v>
      </c>
    </row>
    <row r="86" spans="1:12" ht="25.5">
      <c r="A86" s="262" t="s">
        <v>41</v>
      </c>
      <c r="B86" s="247" t="s">
        <v>27</v>
      </c>
      <c r="C86" s="247" t="s">
        <v>22</v>
      </c>
      <c r="D86" s="247" t="s">
        <v>67</v>
      </c>
      <c r="E86" s="247" t="s">
        <v>95</v>
      </c>
      <c r="F86" s="247" t="s">
        <v>42</v>
      </c>
      <c r="G86" s="248">
        <v>135</v>
      </c>
      <c r="H86" s="258"/>
      <c r="I86" s="259">
        <v>11</v>
      </c>
      <c r="J86" s="259"/>
      <c r="K86" s="259"/>
      <c r="L86" s="250">
        <f t="shared" si="6"/>
        <v>146</v>
      </c>
    </row>
    <row r="87" spans="1:12" ht="25.5">
      <c r="A87" s="262" t="s">
        <v>43</v>
      </c>
      <c r="B87" s="247" t="s">
        <v>27</v>
      </c>
      <c r="C87" s="247" t="s">
        <v>22</v>
      </c>
      <c r="D87" s="247" t="s">
        <v>67</v>
      </c>
      <c r="E87" s="247" t="s">
        <v>95</v>
      </c>
      <c r="F87" s="247" t="s">
        <v>44</v>
      </c>
      <c r="G87" s="248">
        <v>260</v>
      </c>
      <c r="H87" s="258"/>
      <c r="I87" s="259">
        <v>-11</v>
      </c>
      <c r="J87" s="259"/>
      <c r="K87" s="259"/>
      <c r="L87" s="250">
        <f t="shared" si="6"/>
        <v>249</v>
      </c>
    </row>
    <row r="88" spans="1:12" s="20" customFormat="1" ht="38.25">
      <c r="A88" s="263" t="s">
        <v>96</v>
      </c>
      <c r="B88" s="243" t="s">
        <v>27</v>
      </c>
      <c r="C88" s="243" t="s">
        <v>22</v>
      </c>
      <c r="D88" s="243" t="s">
        <v>67</v>
      </c>
      <c r="E88" s="243" t="s">
        <v>97</v>
      </c>
      <c r="F88" s="243"/>
      <c r="G88" s="244">
        <f>G89</f>
        <v>0</v>
      </c>
      <c r="H88" s="244">
        <f>H89</f>
        <v>2402.9</v>
      </c>
      <c r="I88" s="244">
        <f>I89</f>
        <v>0</v>
      </c>
      <c r="J88" s="244">
        <f>J89</f>
        <v>0</v>
      </c>
      <c r="K88" s="244">
        <f t="shared" ref="K88:L88" si="29">K89</f>
        <v>0</v>
      </c>
      <c r="L88" s="244">
        <f t="shared" si="29"/>
        <v>2402.9</v>
      </c>
    </row>
    <row r="89" spans="1:12" ht="25.5">
      <c r="A89" s="262" t="s">
        <v>43</v>
      </c>
      <c r="B89" s="247" t="s">
        <v>27</v>
      </c>
      <c r="C89" s="247" t="s">
        <v>22</v>
      </c>
      <c r="D89" s="247" t="s">
        <v>67</v>
      </c>
      <c r="E89" s="247" t="s">
        <v>97</v>
      </c>
      <c r="F89" s="247" t="s">
        <v>44</v>
      </c>
      <c r="G89" s="248"/>
      <c r="H89" s="258">
        <f>226.9+2176</f>
        <v>2402.9</v>
      </c>
      <c r="I89" s="259"/>
      <c r="J89" s="259"/>
      <c r="K89" s="259"/>
      <c r="L89" s="250">
        <f t="shared" ref="L89:L150" si="30">I89+H89+G89+J89+K89</f>
        <v>2402.9</v>
      </c>
    </row>
    <row r="90" spans="1:12" s="20" customFormat="1" ht="51" hidden="1">
      <c r="A90" s="59" t="s">
        <v>98</v>
      </c>
      <c r="B90" s="22" t="s">
        <v>27</v>
      </c>
      <c r="C90" s="22" t="s">
        <v>22</v>
      </c>
      <c r="D90" s="22" t="s">
        <v>67</v>
      </c>
      <c r="E90" s="22" t="s">
        <v>99</v>
      </c>
      <c r="F90" s="22"/>
      <c r="G90" s="23">
        <f>G91</f>
        <v>5373</v>
      </c>
      <c r="H90" s="23">
        <f>H91</f>
        <v>0</v>
      </c>
      <c r="I90" s="23">
        <f>I91</f>
        <v>-5373</v>
      </c>
      <c r="J90" s="23">
        <f>J91</f>
        <v>0</v>
      </c>
      <c r="K90" s="23">
        <f t="shared" ref="K90:L90" si="31">K91</f>
        <v>0</v>
      </c>
      <c r="L90" s="23">
        <f t="shared" si="31"/>
        <v>0</v>
      </c>
    </row>
    <row r="91" spans="1:12" hidden="1">
      <c r="A91" s="12" t="s">
        <v>64</v>
      </c>
      <c r="B91" s="24" t="s">
        <v>27</v>
      </c>
      <c r="C91" s="24" t="s">
        <v>22</v>
      </c>
      <c r="D91" s="24" t="s">
        <v>67</v>
      </c>
      <c r="E91" s="24" t="s">
        <v>99</v>
      </c>
      <c r="F91" s="24" t="s">
        <v>65</v>
      </c>
      <c r="G91" s="25">
        <v>5373</v>
      </c>
      <c r="H91" s="26"/>
      <c r="I91" s="27">
        <v>-5373</v>
      </c>
      <c r="J91" s="27"/>
      <c r="K91" s="27"/>
      <c r="L91" s="16">
        <f t="shared" si="30"/>
        <v>0</v>
      </c>
    </row>
    <row r="92" spans="1:12" s="20" customFormat="1" hidden="1">
      <c r="A92" s="60" t="s">
        <v>100</v>
      </c>
      <c r="B92" s="22" t="s">
        <v>27</v>
      </c>
      <c r="C92" s="22" t="s">
        <v>22</v>
      </c>
      <c r="D92" s="22" t="s">
        <v>67</v>
      </c>
      <c r="E92" s="22" t="s">
        <v>101</v>
      </c>
      <c r="F92" s="22"/>
      <c r="G92" s="23">
        <f>G93</f>
        <v>0</v>
      </c>
      <c r="H92" s="23">
        <f>H93</f>
        <v>0</v>
      </c>
      <c r="I92" s="23">
        <f>I93</f>
        <v>0</v>
      </c>
      <c r="J92" s="23">
        <f>J93</f>
        <v>3400</v>
      </c>
      <c r="K92" s="23">
        <f t="shared" ref="K92:L92" si="32">K93</f>
        <v>0</v>
      </c>
      <c r="L92" s="23">
        <f t="shared" si="32"/>
        <v>3400</v>
      </c>
    </row>
    <row r="93" spans="1:12" hidden="1">
      <c r="A93" s="12" t="s">
        <v>64</v>
      </c>
      <c r="B93" s="24" t="s">
        <v>27</v>
      </c>
      <c r="C93" s="24" t="s">
        <v>22</v>
      </c>
      <c r="D93" s="24" t="s">
        <v>67</v>
      </c>
      <c r="E93" s="24" t="s">
        <v>101</v>
      </c>
      <c r="F93" s="24" t="s">
        <v>65</v>
      </c>
      <c r="G93" s="25"/>
      <c r="H93" s="26"/>
      <c r="I93" s="27"/>
      <c r="J93" s="27">
        <v>3400</v>
      </c>
      <c r="K93" s="27"/>
      <c r="L93" s="16">
        <f t="shared" si="30"/>
        <v>3400</v>
      </c>
    </row>
    <row r="94" spans="1:12" s="20" customFormat="1" ht="25.5">
      <c r="A94" s="264" t="s">
        <v>102</v>
      </c>
      <c r="B94" s="243" t="s">
        <v>27</v>
      </c>
      <c r="C94" s="243" t="s">
        <v>22</v>
      </c>
      <c r="D94" s="243" t="s">
        <v>67</v>
      </c>
      <c r="E94" s="243" t="s">
        <v>103</v>
      </c>
      <c r="F94" s="243"/>
      <c r="G94" s="244">
        <f>G95</f>
        <v>0</v>
      </c>
      <c r="H94" s="244">
        <f>H95</f>
        <v>0</v>
      </c>
      <c r="I94" s="244">
        <f>I95</f>
        <v>0</v>
      </c>
      <c r="J94" s="244">
        <f>J95</f>
        <v>1231</v>
      </c>
      <c r="K94" s="244">
        <f t="shared" ref="K94:L94" si="33">K95</f>
        <v>0</v>
      </c>
      <c r="L94" s="244">
        <f t="shared" si="33"/>
        <v>1231</v>
      </c>
    </row>
    <row r="95" spans="1:12" ht="25.5">
      <c r="A95" s="262" t="s">
        <v>104</v>
      </c>
      <c r="B95" s="247" t="s">
        <v>27</v>
      </c>
      <c r="C95" s="247" t="s">
        <v>22</v>
      </c>
      <c r="D95" s="247" t="s">
        <v>67</v>
      </c>
      <c r="E95" s="247" t="s">
        <v>103</v>
      </c>
      <c r="F95" s="247" t="s">
        <v>105</v>
      </c>
      <c r="G95" s="248"/>
      <c r="H95" s="258"/>
      <c r="I95" s="259"/>
      <c r="J95" s="259">
        <v>1231</v>
      </c>
      <c r="K95" s="259"/>
      <c r="L95" s="250">
        <f t="shared" si="30"/>
        <v>1231</v>
      </c>
    </row>
    <row r="96" spans="1:12" s="20" customFormat="1" hidden="1">
      <c r="A96" s="35" t="s">
        <v>106</v>
      </c>
      <c r="B96" s="22" t="s">
        <v>27</v>
      </c>
      <c r="C96" s="22" t="s">
        <v>22</v>
      </c>
      <c r="D96" s="22" t="s">
        <v>67</v>
      </c>
      <c r="E96" s="22" t="s">
        <v>107</v>
      </c>
      <c r="F96" s="22"/>
      <c r="G96" s="23">
        <f>G97</f>
        <v>564.29</v>
      </c>
      <c r="H96" s="23">
        <f t="shared" ref="H96:L96" si="34">H97</f>
        <v>0</v>
      </c>
      <c r="I96" s="23">
        <f t="shared" si="34"/>
        <v>0</v>
      </c>
      <c r="J96" s="23">
        <f t="shared" si="34"/>
        <v>0</v>
      </c>
      <c r="K96" s="23">
        <f t="shared" si="34"/>
        <v>0</v>
      </c>
      <c r="L96" s="23">
        <f t="shared" si="34"/>
        <v>564.29</v>
      </c>
    </row>
    <row r="97" spans="1:16" ht="25.5" hidden="1">
      <c r="A97" s="62" t="s">
        <v>104</v>
      </c>
      <c r="B97" s="24" t="s">
        <v>27</v>
      </c>
      <c r="C97" s="24" t="s">
        <v>22</v>
      </c>
      <c r="D97" s="24" t="s">
        <v>67</v>
      </c>
      <c r="E97" s="24" t="s">
        <v>107</v>
      </c>
      <c r="F97" s="24" t="s">
        <v>105</v>
      </c>
      <c r="G97" s="25">
        <v>564.29</v>
      </c>
      <c r="H97" s="26"/>
      <c r="I97" s="27"/>
      <c r="J97" s="27"/>
      <c r="K97" s="27"/>
      <c r="L97" s="16">
        <f t="shared" si="30"/>
        <v>564.29</v>
      </c>
    </row>
    <row r="98" spans="1:16" s="20" customFormat="1" ht="25.5" hidden="1">
      <c r="A98" s="63" t="s">
        <v>108</v>
      </c>
      <c r="B98" s="22" t="s">
        <v>27</v>
      </c>
      <c r="C98" s="22" t="s">
        <v>22</v>
      </c>
      <c r="D98" s="22" t="s">
        <v>67</v>
      </c>
      <c r="E98" s="22" t="s">
        <v>109</v>
      </c>
      <c r="F98" s="22"/>
      <c r="G98" s="23">
        <f>G99</f>
        <v>0</v>
      </c>
      <c r="H98" s="23">
        <f>H99</f>
        <v>0</v>
      </c>
      <c r="I98" s="23">
        <f>I99</f>
        <v>127.872</v>
      </c>
      <c r="J98" s="23">
        <f>J99</f>
        <v>0</v>
      </c>
      <c r="K98" s="23">
        <f t="shared" ref="K98:L98" si="35">K99</f>
        <v>0</v>
      </c>
      <c r="L98" s="23">
        <f t="shared" si="35"/>
        <v>127.872</v>
      </c>
    </row>
    <row r="99" spans="1:16" ht="25.5" hidden="1">
      <c r="A99" s="30" t="s">
        <v>47</v>
      </c>
      <c r="B99" s="24" t="s">
        <v>27</v>
      </c>
      <c r="C99" s="24" t="s">
        <v>22</v>
      </c>
      <c r="D99" s="24" t="s">
        <v>67</v>
      </c>
      <c r="E99" s="24" t="s">
        <v>109</v>
      </c>
      <c r="F99" s="24" t="s">
        <v>48</v>
      </c>
      <c r="G99" s="25"/>
      <c r="H99" s="26"/>
      <c r="I99" s="27">
        <v>127.872</v>
      </c>
      <c r="J99" s="27"/>
      <c r="K99" s="27"/>
      <c r="L99" s="16">
        <f t="shared" si="30"/>
        <v>127.872</v>
      </c>
    </row>
    <row r="100" spans="1:16">
      <c r="A100" s="242" t="s">
        <v>110</v>
      </c>
      <c r="B100" s="243"/>
      <c r="C100" s="243" t="s">
        <v>28</v>
      </c>
      <c r="D100" s="243" t="s">
        <v>111</v>
      </c>
      <c r="E100" s="243"/>
      <c r="F100" s="247"/>
      <c r="G100" s="244">
        <f>G101+G103</f>
        <v>2234.1260000000002</v>
      </c>
      <c r="H100" s="244">
        <f t="shared" ref="H100:L100" si="36">H101+H103</f>
        <v>0</v>
      </c>
      <c r="I100" s="244">
        <f t="shared" si="36"/>
        <v>0</v>
      </c>
      <c r="J100" s="244">
        <f t="shared" si="36"/>
        <v>197.65099999999998</v>
      </c>
      <c r="K100" s="244">
        <f t="shared" si="36"/>
        <v>0</v>
      </c>
      <c r="L100" s="244">
        <f t="shared" si="36"/>
        <v>2431.777</v>
      </c>
    </row>
    <row r="101" spans="1:16" s="31" customFormat="1" ht="38.25">
      <c r="A101" s="242" t="s">
        <v>112</v>
      </c>
      <c r="B101" s="243" t="s">
        <v>27</v>
      </c>
      <c r="C101" s="243" t="s">
        <v>28</v>
      </c>
      <c r="D101" s="243" t="s">
        <v>111</v>
      </c>
      <c r="E101" s="243" t="s">
        <v>113</v>
      </c>
      <c r="F101" s="243"/>
      <c r="G101" s="244">
        <f>G102</f>
        <v>2234.1260000000002</v>
      </c>
      <c r="H101" s="244">
        <f>H102</f>
        <v>0</v>
      </c>
      <c r="I101" s="244">
        <f>I102</f>
        <v>0</v>
      </c>
      <c r="J101" s="244">
        <f>J102</f>
        <v>-112.09</v>
      </c>
      <c r="K101" s="244">
        <f t="shared" ref="K101:L101" si="37">K102</f>
        <v>0</v>
      </c>
      <c r="L101" s="244">
        <f t="shared" si="37"/>
        <v>2122.0360000000001</v>
      </c>
    </row>
    <row r="102" spans="1:16">
      <c r="A102" s="265" t="s">
        <v>114</v>
      </c>
      <c r="B102" s="247" t="s">
        <v>27</v>
      </c>
      <c r="C102" s="247" t="s">
        <v>28</v>
      </c>
      <c r="D102" s="247" t="s">
        <v>111</v>
      </c>
      <c r="E102" s="247" t="s">
        <v>113</v>
      </c>
      <c r="F102" s="247" t="s">
        <v>115</v>
      </c>
      <c r="G102" s="248">
        <v>2234.1260000000002</v>
      </c>
      <c r="H102" s="258"/>
      <c r="I102" s="259"/>
      <c r="J102" s="259">
        <v>-112.09</v>
      </c>
      <c r="K102" s="259"/>
      <c r="L102" s="250">
        <f t="shared" si="30"/>
        <v>2122.0360000000001</v>
      </c>
    </row>
    <row r="103" spans="1:16" s="20" customFormat="1" ht="89.25">
      <c r="A103" s="264" t="s">
        <v>116</v>
      </c>
      <c r="B103" s="243" t="s">
        <v>27</v>
      </c>
      <c r="C103" s="243" t="s">
        <v>28</v>
      </c>
      <c r="D103" s="243" t="s">
        <v>111</v>
      </c>
      <c r="E103" s="243" t="s">
        <v>117</v>
      </c>
      <c r="F103" s="243"/>
      <c r="G103" s="244">
        <f>G104</f>
        <v>0</v>
      </c>
      <c r="H103" s="244">
        <f>H104</f>
        <v>0</v>
      </c>
      <c r="I103" s="244">
        <f>I104</f>
        <v>0</v>
      </c>
      <c r="J103" s="244">
        <f>J104</f>
        <v>309.74099999999999</v>
      </c>
      <c r="K103" s="244">
        <f t="shared" ref="K103:L103" si="38">K104</f>
        <v>0</v>
      </c>
      <c r="L103" s="244">
        <f t="shared" si="38"/>
        <v>309.74099999999999</v>
      </c>
    </row>
    <row r="104" spans="1:16">
      <c r="A104" s="265"/>
      <c r="B104" s="247" t="s">
        <v>27</v>
      </c>
      <c r="C104" s="247" t="s">
        <v>28</v>
      </c>
      <c r="D104" s="247" t="s">
        <v>111</v>
      </c>
      <c r="E104" s="247" t="s">
        <v>117</v>
      </c>
      <c r="F104" s="247" t="s">
        <v>118</v>
      </c>
      <c r="G104" s="248"/>
      <c r="H104" s="258"/>
      <c r="I104" s="259"/>
      <c r="J104" s="259">
        <v>309.74099999999999</v>
      </c>
      <c r="K104" s="259"/>
      <c r="L104" s="250">
        <f t="shared" si="30"/>
        <v>309.74099999999999</v>
      </c>
    </row>
    <row r="105" spans="1:16" ht="38.25">
      <c r="A105" s="242" t="s">
        <v>119</v>
      </c>
      <c r="B105" s="243"/>
      <c r="C105" s="243" t="s">
        <v>111</v>
      </c>
      <c r="D105" s="243"/>
      <c r="E105" s="243"/>
      <c r="F105" s="243"/>
      <c r="G105" s="244">
        <f>G119</f>
        <v>200</v>
      </c>
      <c r="H105" s="244">
        <f t="shared" ref="H105:L105" si="39">H119</f>
        <v>0</v>
      </c>
      <c r="I105" s="244">
        <f t="shared" si="39"/>
        <v>0</v>
      </c>
      <c r="J105" s="244">
        <f t="shared" si="39"/>
        <v>0</v>
      </c>
      <c r="K105" s="244">
        <f t="shared" si="39"/>
        <v>0</v>
      </c>
      <c r="L105" s="244">
        <f t="shared" si="39"/>
        <v>200</v>
      </c>
    </row>
    <row r="106" spans="1:16" hidden="1">
      <c r="A106" s="64" t="s">
        <v>120</v>
      </c>
      <c r="B106" s="18"/>
      <c r="C106" s="18" t="s">
        <v>111</v>
      </c>
      <c r="D106" s="18" t="s">
        <v>28</v>
      </c>
      <c r="E106" s="18"/>
      <c r="F106" s="18"/>
      <c r="G106" s="19">
        <f>G108</f>
        <v>600</v>
      </c>
      <c r="H106" s="19">
        <f>H108</f>
        <v>0</v>
      </c>
      <c r="I106" s="19">
        <f>I108</f>
        <v>0</v>
      </c>
      <c r="J106" s="19">
        <f>J108</f>
        <v>0</v>
      </c>
      <c r="K106" s="19">
        <f t="shared" ref="K106:L106" si="40">K108</f>
        <v>0</v>
      </c>
      <c r="L106" s="19">
        <f t="shared" si="40"/>
        <v>600</v>
      </c>
    </row>
    <row r="107" spans="1:16" ht="28.5" hidden="1" customHeight="1">
      <c r="A107" s="65" t="s">
        <v>121</v>
      </c>
      <c r="B107" s="42" t="s">
        <v>27</v>
      </c>
      <c r="C107" s="42" t="s">
        <v>111</v>
      </c>
      <c r="D107" s="42" t="s">
        <v>28</v>
      </c>
      <c r="E107" s="42" t="s">
        <v>122</v>
      </c>
      <c r="F107" s="42"/>
      <c r="G107" s="66">
        <f>G108</f>
        <v>600</v>
      </c>
      <c r="H107" s="66">
        <f>H108</f>
        <v>0</v>
      </c>
      <c r="I107" s="66">
        <f>I108</f>
        <v>0</v>
      </c>
      <c r="J107" s="66">
        <f>J108</f>
        <v>0</v>
      </c>
      <c r="K107" s="66">
        <f t="shared" ref="K107:L107" si="41">K108</f>
        <v>0</v>
      </c>
      <c r="L107" s="66">
        <f t="shared" si="41"/>
        <v>600</v>
      </c>
      <c r="P107" s="1" t="s">
        <v>123</v>
      </c>
    </row>
    <row r="108" spans="1:16" s="20" customFormat="1" ht="39" hidden="1" customHeight="1">
      <c r="A108" s="64" t="s">
        <v>124</v>
      </c>
      <c r="B108" s="18" t="s">
        <v>27</v>
      </c>
      <c r="C108" s="18" t="s">
        <v>111</v>
      </c>
      <c r="D108" s="18" t="s">
        <v>28</v>
      </c>
      <c r="E108" s="18" t="s">
        <v>125</v>
      </c>
      <c r="F108" s="18"/>
      <c r="G108" s="19">
        <f>G115+G113+G111+G109+G117</f>
        <v>600</v>
      </c>
      <c r="H108" s="19">
        <f>H115+H113+H111+H109+H117</f>
        <v>0</v>
      </c>
      <c r="I108" s="19">
        <f>I115+I113+I111+I109+I117</f>
        <v>0</v>
      </c>
      <c r="J108" s="19">
        <f>J115+J113+J111+J109+J117</f>
        <v>0</v>
      </c>
      <c r="K108" s="19">
        <f t="shared" ref="K108:L108" si="42">K115+K113+K111+K109+K117</f>
        <v>0</v>
      </c>
      <c r="L108" s="19">
        <f t="shared" si="42"/>
        <v>600</v>
      </c>
    </row>
    <row r="109" spans="1:16" s="20" customFormat="1" ht="89.25" hidden="1">
      <c r="A109" s="64" t="s">
        <v>126</v>
      </c>
      <c r="B109" s="18" t="s">
        <v>27</v>
      </c>
      <c r="C109" s="18" t="s">
        <v>111</v>
      </c>
      <c r="D109" s="18" t="s">
        <v>28</v>
      </c>
      <c r="E109" s="18" t="s">
        <v>127</v>
      </c>
      <c r="F109" s="18"/>
      <c r="G109" s="19">
        <f>G110</f>
        <v>150</v>
      </c>
      <c r="H109" s="19">
        <f>H110</f>
        <v>0</v>
      </c>
      <c r="I109" s="19">
        <f>I110</f>
        <v>0</v>
      </c>
      <c r="J109" s="19">
        <f>J110</f>
        <v>0</v>
      </c>
      <c r="K109" s="19">
        <f t="shared" ref="K109:L109" si="43">K110</f>
        <v>0</v>
      </c>
      <c r="L109" s="19">
        <f t="shared" si="43"/>
        <v>150</v>
      </c>
    </row>
    <row r="110" spans="1:16" ht="25.5" hidden="1">
      <c r="A110" s="28" t="s">
        <v>43</v>
      </c>
      <c r="B110" s="24" t="s">
        <v>27</v>
      </c>
      <c r="C110" s="24" t="s">
        <v>111</v>
      </c>
      <c r="D110" s="24" t="s">
        <v>28</v>
      </c>
      <c r="E110" s="24" t="s">
        <v>127</v>
      </c>
      <c r="F110" s="24" t="s">
        <v>44</v>
      </c>
      <c r="G110" s="25">
        <v>150</v>
      </c>
      <c r="H110" s="26"/>
      <c r="I110" s="27"/>
      <c r="J110" s="27"/>
      <c r="K110" s="27"/>
      <c r="L110" s="16">
        <f t="shared" si="30"/>
        <v>150</v>
      </c>
    </row>
    <row r="111" spans="1:16" s="20" customFormat="1" ht="63.75" hidden="1">
      <c r="A111" s="64" t="s">
        <v>128</v>
      </c>
      <c r="B111" s="18" t="s">
        <v>27</v>
      </c>
      <c r="C111" s="18" t="s">
        <v>111</v>
      </c>
      <c r="D111" s="18" t="s">
        <v>28</v>
      </c>
      <c r="E111" s="18" t="s">
        <v>129</v>
      </c>
      <c r="F111" s="18"/>
      <c r="G111" s="19">
        <f>G112</f>
        <v>200</v>
      </c>
      <c r="H111" s="19">
        <f>H112</f>
        <v>0</v>
      </c>
      <c r="I111" s="19">
        <f>I112</f>
        <v>0</v>
      </c>
      <c r="J111" s="19">
        <f>J112</f>
        <v>0</v>
      </c>
      <c r="K111" s="19">
        <f t="shared" ref="K111:L111" si="44">K112</f>
        <v>0</v>
      </c>
      <c r="L111" s="19">
        <f t="shared" si="44"/>
        <v>200</v>
      </c>
    </row>
    <row r="112" spans="1:16" ht="25.5" hidden="1">
      <c r="A112" s="28" t="s">
        <v>43</v>
      </c>
      <c r="B112" s="24" t="s">
        <v>27</v>
      </c>
      <c r="C112" s="24" t="s">
        <v>111</v>
      </c>
      <c r="D112" s="24" t="s">
        <v>28</v>
      </c>
      <c r="E112" s="24" t="s">
        <v>129</v>
      </c>
      <c r="F112" s="24" t="s">
        <v>44</v>
      </c>
      <c r="G112" s="25">
        <v>200</v>
      </c>
      <c r="H112" s="26"/>
      <c r="I112" s="27"/>
      <c r="J112" s="27"/>
      <c r="K112" s="27"/>
      <c r="L112" s="16">
        <f t="shared" si="30"/>
        <v>200</v>
      </c>
    </row>
    <row r="113" spans="1:12" s="20" customFormat="1" ht="63.75" hidden="1">
      <c r="A113" s="64" t="s">
        <v>130</v>
      </c>
      <c r="B113" s="18" t="s">
        <v>27</v>
      </c>
      <c r="C113" s="18" t="s">
        <v>111</v>
      </c>
      <c r="D113" s="18" t="s">
        <v>28</v>
      </c>
      <c r="E113" s="18" t="s">
        <v>131</v>
      </c>
      <c r="F113" s="18"/>
      <c r="G113" s="19">
        <f>G114</f>
        <v>100</v>
      </c>
      <c r="H113" s="19">
        <f>H114</f>
        <v>0</v>
      </c>
      <c r="I113" s="19">
        <f>I114</f>
        <v>-20</v>
      </c>
      <c r="J113" s="19">
        <f>J114</f>
        <v>0</v>
      </c>
      <c r="K113" s="19">
        <f t="shared" ref="K113:L113" si="45">K114</f>
        <v>0</v>
      </c>
      <c r="L113" s="19">
        <f t="shared" si="45"/>
        <v>80</v>
      </c>
    </row>
    <row r="114" spans="1:12" ht="25.5" hidden="1">
      <c r="A114" s="28" t="s">
        <v>43</v>
      </c>
      <c r="B114" s="24" t="s">
        <v>27</v>
      </c>
      <c r="C114" s="24" t="s">
        <v>111</v>
      </c>
      <c r="D114" s="24" t="s">
        <v>28</v>
      </c>
      <c r="E114" s="24" t="s">
        <v>131</v>
      </c>
      <c r="F114" s="24" t="s">
        <v>44</v>
      </c>
      <c r="G114" s="25">
        <v>100</v>
      </c>
      <c r="H114" s="26"/>
      <c r="I114" s="27">
        <v>-20</v>
      </c>
      <c r="J114" s="27"/>
      <c r="K114" s="27"/>
      <c r="L114" s="16">
        <f t="shared" si="30"/>
        <v>80</v>
      </c>
    </row>
    <row r="115" spans="1:12" s="20" customFormat="1" ht="63.75" hidden="1">
      <c r="A115" s="64" t="s">
        <v>132</v>
      </c>
      <c r="B115" s="18" t="s">
        <v>27</v>
      </c>
      <c r="C115" s="18" t="s">
        <v>111</v>
      </c>
      <c r="D115" s="18" t="s">
        <v>28</v>
      </c>
      <c r="E115" s="18" t="s">
        <v>133</v>
      </c>
      <c r="F115" s="18"/>
      <c r="G115" s="19">
        <f>G116</f>
        <v>100</v>
      </c>
      <c r="H115" s="19">
        <f>H116</f>
        <v>0</v>
      </c>
      <c r="I115" s="19">
        <f>I116</f>
        <v>20</v>
      </c>
      <c r="J115" s="19">
        <f>J116</f>
        <v>0</v>
      </c>
      <c r="K115" s="19">
        <f t="shared" ref="K115:L115" si="46">K116</f>
        <v>0</v>
      </c>
      <c r="L115" s="19">
        <f t="shared" si="46"/>
        <v>120</v>
      </c>
    </row>
    <row r="116" spans="1:12" ht="25.5" hidden="1">
      <c r="A116" s="28" t="s">
        <v>43</v>
      </c>
      <c r="B116" s="24" t="s">
        <v>27</v>
      </c>
      <c r="C116" s="24" t="s">
        <v>111</v>
      </c>
      <c r="D116" s="24" t="s">
        <v>28</v>
      </c>
      <c r="E116" s="24" t="s">
        <v>133</v>
      </c>
      <c r="F116" s="24" t="s">
        <v>44</v>
      </c>
      <c r="G116" s="25">
        <v>100</v>
      </c>
      <c r="H116" s="26"/>
      <c r="I116" s="27">
        <v>20</v>
      </c>
      <c r="J116" s="27"/>
      <c r="K116" s="27"/>
      <c r="L116" s="16">
        <f t="shared" si="30"/>
        <v>120</v>
      </c>
    </row>
    <row r="117" spans="1:12" s="20" customFormat="1" ht="38.25" hidden="1">
      <c r="A117" s="64" t="s">
        <v>134</v>
      </c>
      <c r="B117" s="18" t="s">
        <v>27</v>
      </c>
      <c r="C117" s="18" t="s">
        <v>111</v>
      </c>
      <c r="D117" s="18" t="s">
        <v>28</v>
      </c>
      <c r="E117" s="18" t="s">
        <v>135</v>
      </c>
      <c r="F117" s="18"/>
      <c r="G117" s="19">
        <f>G118</f>
        <v>50</v>
      </c>
      <c r="H117" s="19">
        <f>H118</f>
        <v>0</v>
      </c>
      <c r="I117" s="19">
        <f>I118</f>
        <v>0</v>
      </c>
      <c r="J117" s="19">
        <f>J118</f>
        <v>0</v>
      </c>
      <c r="K117" s="19">
        <f t="shared" ref="K117:L117" si="47">K118</f>
        <v>0</v>
      </c>
      <c r="L117" s="19">
        <f t="shared" si="47"/>
        <v>50</v>
      </c>
    </row>
    <row r="118" spans="1:12" ht="25.5" hidden="1">
      <c r="A118" s="28" t="s">
        <v>43</v>
      </c>
      <c r="B118" s="24" t="s">
        <v>27</v>
      </c>
      <c r="C118" s="24" t="s">
        <v>111</v>
      </c>
      <c r="D118" s="24" t="s">
        <v>28</v>
      </c>
      <c r="E118" s="24" t="s">
        <v>135</v>
      </c>
      <c r="F118" s="24" t="s">
        <v>44</v>
      </c>
      <c r="G118" s="25">
        <v>50</v>
      </c>
      <c r="H118" s="26"/>
      <c r="I118" s="27"/>
      <c r="J118" s="27"/>
      <c r="K118" s="27"/>
      <c r="L118" s="16">
        <f t="shared" si="30"/>
        <v>50</v>
      </c>
    </row>
    <row r="119" spans="1:12">
      <c r="A119" s="242" t="s">
        <v>136</v>
      </c>
      <c r="B119" s="247"/>
      <c r="C119" s="243" t="s">
        <v>111</v>
      </c>
      <c r="D119" s="243" t="s">
        <v>38</v>
      </c>
      <c r="E119" s="247"/>
      <c r="F119" s="247"/>
      <c r="G119" s="244">
        <f>G120</f>
        <v>200</v>
      </c>
      <c r="H119" s="244">
        <f t="shared" ref="H119:L120" si="48">H120</f>
        <v>0</v>
      </c>
      <c r="I119" s="244">
        <f t="shared" si="48"/>
        <v>0</v>
      </c>
      <c r="J119" s="244">
        <f t="shared" si="48"/>
        <v>0</v>
      </c>
      <c r="K119" s="244">
        <f t="shared" si="48"/>
        <v>0</v>
      </c>
      <c r="L119" s="244">
        <f t="shared" si="48"/>
        <v>200</v>
      </c>
    </row>
    <row r="120" spans="1:12" s="31" customFormat="1" ht="38.25">
      <c r="A120" s="242" t="s">
        <v>137</v>
      </c>
      <c r="B120" s="243" t="s">
        <v>27</v>
      </c>
      <c r="C120" s="243" t="s">
        <v>111</v>
      </c>
      <c r="D120" s="243" t="s">
        <v>38</v>
      </c>
      <c r="E120" s="243" t="s">
        <v>138</v>
      </c>
      <c r="F120" s="243"/>
      <c r="G120" s="244">
        <f>G121</f>
        <v>200</v>
      </c>
      <c r="H120" s="244">
        <f t="shared" si="48"/>
        <v>0</v>
      </c>
      <c r="I120" s="244">
        <f t="shared" si="48"/>
        <v>0</v>
      </c>
      <c r="J120" s="244">
        <f t="shared" si="48"/>
        <v>0</v>
      </c>
      <c r="K120" s="244">
        <f t="shared" si="48"/>
        <v>0</v>
      </c>
      <c r="L120" s="244">
        <f t="shared" si="48"/>
        <v>200</v>
      </c>
    </row>
    <row r="121" spans="1:12">
      <c r="A121" s="265" t="s">
        <v>114</v>
      </c>
      <c r="B121" s="247" t="s">
        <v>27</v>
      </c>
      <c r="C121" s="247" t="s">
        <v>111</v>
      </c>
      <c r="D121" s="247" t="s">
        <v>38</v>
      </c>
      <c r="E121" s="247" t="s">
        <v>138</v>
      </c>
      <c r="F121" s="247" t="s">
        <v>115</v>
      </c>
      <c r="G121" s="248">
        <v>200</v>
      </c>
      <c r="H121" s="258"/>
      <c r="I121" s="259"/>
      <c r="J121" s="259"/>
      <c r="K121" s="259"/>
      <c r="L121" s="250">
        <f t="shared" si="30"/>
        <v>200</v>
      </c>
    </row>
    <row r="122" spans="1:12" ht="38.25" hidden="1">
      <c r="A122" s="64" t="s">
        <v>119</v>
      </c>
      <c r="B122" s="24"/>
      <c r="C122" s="18" t="s">
        <v>111</v>
      </c>
      <c r="D122" s="18" t="s">
        <v>139</v>
      </c>
      <c r="E122" s="24"/>
      <c r="F122" s="24"/>
      <c r="G122" s="19">
        <f>G123</f>
        <v>550</v>
      </c>
      <c r="H122" s="19">
        <f>H123</f>
        <v>0</v>
      </c>
      <c r="I122" s="19">
        <f>I123</f>
        <v>0</v>
      </c>
      <c r="J122" s="19">
        <f>J123</f>
        <v>0</v>
      </c>
      <c r="K122" s="19">
        <f t="shared" ref="K122:L122" si="49">K123</f>
        <v>0</v>
      </c>
      <c r="L122" s="19">
        <f t="shared" si="49"/>
        <v>550</v>
      </c>
    </row>
    <row r="123" spans="1:12" ht="51" hidden="1">
      <c r="A123" s="65" t="s">
        <v>140</v>
      </c>
      <c r="B123" s="42" t="s">
        <v>27</v>
      </c>
      <c r="C123" s="42" t="s">
        <v>111</v>
      </c>
      <c r="D123" s="42" t="s">
        <v>139</v>
      </c>
      <c r="E123" s="42" t="s">
        <v>141</v>
      </c>
      <c r="F123" s="42"/>
      <c r="G123" s="66">
        <f>G124+G126+G128</f>
        <v>550</v>
      </c>
      <c r="H123" s="66">
        <f>H124+H126+H128</f>
        <v>0</v>
      </c>
      <c r="I123" s="66">
        <f>I124+I126+I128</f>
        <v>0</v>
      </c>
      <c r="J123" s="66">
        <f>J124+J126+J128</f>
        <v>0</v>
      </c>
      <c r="K123" s="66">
        <f t="shared" ref="K123:L123" si="50">K124+K126+K128</f>
        <v>0</v>
      </c>
      <c r="L123" s="66">
        <f t="shared" si="50"/>
        <v>550</v>
      </c>
    </row>
    <row r="124" spans="1:12" ht="38.25" hidden="1">
      <c r="A124" s="32" t="s">
        <v>142</v>
      </c>
      <c r="B124" s="13" t="s">
        <v>27</v>
      </c>
      <c r="C124" s="13" t="s">
        <v>111</v>
      </c>
      <c r="D124" s="13" t="s">
        <v>139</v>
      </c>
      <c r="E124" s="13" t="s">
        <v>143</v>
      </c>
      <c r="F124" s="13"/>
      <c r="G124" s="14">
        <f>G125</f>
        <v>50</v>
      </c>
      <c r="H124" s="26"/>
      <c r="I124" s="27"/>
      <c r="J124" s="27"/>
      <c r="K124" s="27"/>
      <c r="L124" s="16">
        <f t="shared" si="30"/>
        <v>50</v>
      </c>
    </row>
    <row r="125" spans="1:12" ht="25.5" hidden="1">
      <c r="A125" s="28" t="s">
        <v>43</v>
      </c>
      <c r="B125" s="13" t="s">
        <v>27</v>
      </c>
      <c r="C125" s="13" t="s">
        <v>111</v>
      </c>
      <c r="D125" s="13" t="s">
        <v>139</v>
      </c>
      <c r="E125" s="13" t="s">
        <v>143</v>
      </c>
      <c r="F125" s="13" t="s">
        <v>44</v>
      </c>
      <c r="G125" s="14">
        <v>50</v>
      </c>
      <c r="H125" s="26"/>
      <c r="I125" s="27"/>
      <c r="J125" s="27"/>
      <c r="K125" s="27"/>
      <c r="L125" s="16">
        <f t="shared" si="30"/>
        <v>50</v>
      </c>
    </row>
    <row r="126" spans="1:12" ht="25.5" hidden="1">
      <c r="A126" s="38" t="s">
        <v>144</v>
      </c>
      <c r="B126" s="24" t="s">
        <v>27</v>
      </c>
      <c r="C126" s="24" t="s">
        <v>111</v>
      </c>
      <c r="D126" s="24" t="s">
        <v>139</v>
      </c>
      <c r="E126" s="24" t="s">
        <v>145</v>
      </c>
      <c r="F126" s="24"/>
      <c r="G126" s="25">
        <f>G127</f>
        <v>500</v>
      </c>
      <c r="H126" s="26"/>
      <c r="I126" s="27">
        <f>I127</f>
        <v>-95.768000000000001</v>
      </c>
      <c r="J126" s="27"/>
      <c r="K126" s="27"/>
      <c r="L126" s="16">
        <f t="shared" si="30"/>
        <v>404.23199999999997</v>
      </c>
    </row>
    <row r="127" spans="1:12" ht="25.5" hidden="1">
      <c r="A127" s="28" t="s">
        <v>43</v>
      </c>
      <c r="B127" s="24" t="s">
        <v>27</v>
      </c>
      <c r="C127" s="24" t="s">
        <v>111</v>
      </c>
      <c r="D127" s="24" t="s">
        <v>139</v>
      </c>
      <c r="E127" s="24" t="s">
        <v>145</v>
      </c>
      <c r="F127" s="24" t="s">
        <v>44</v>
      </c>
      <c r="G127" s="25">
        <v>500</v>
      </c>
      <c r="H127" s="26"/>
      <c r="I127" s="27">
        <v>-95.768000000000001</v>
      </c>
      <c r="J127" s="27"/>
      <c r="K127" s="27"/>
      <c r="L127" s="16">
        <f t="shared" si="30"/>
        <v>404.23199999999997</v>
      </c>
    </row>
    <row r="128" spans="1:12" ht="25.5" hidden="1">
      <c r="A128" s="28" t="s">
        <v>146</v>
      </c>
      <c r="B128" s="24" t="s">
        <v>27</v>
      </c>
      <c r="C128" s="24" t="s">
        <v>111</v>
      </c>
      <c r="D128" s="24" t="s">
        <v>139</v>
      </c>
      <c r="E128" s="24" t="s">
        <v>147</v>
      </c>
      <c r="F128" s="24"/>
      <c r="G128" s="25">
        <f>G129</f>
        <v>0</v>
      </c>
      <c r="H128" s="25">
        <f>H129</f>
        <v>0</v>
      </c>
      <c r="I128" s="25">
        <f>I129</f>
        <v>95.768000000000001</v>
      </c>
      <c r="J128" s="25"/>
      <c r="K128" s="36"/>
      <c r="L128" s="16">
        <f t="shared" si="30"/>
        <v>95.768000000000001</v>
      </c>
    </row>
    <row r="129" spans="1:13" ht="25.5" hidden="1">
      <c r="A129" s="28" t="s">
        <v>43</v>
      </c>
      <c r="B129" s="24" t="s">
        <v>27</v>
      </c>
      <c r="C129" s="24" t="s">
        <v>111</v>
      </c>
      <c r="D129" s="24" t="s">
        <v>139</v>
      </c>
      <c r="E129" s="24" t="s">
        <v>147</v>
      </c>
      <c r="F129" s="24" t="s">
        <v>44</v>
      </c>
      <c r="G129" s="25"/>
      <c r="H129" s="26"/>
      <c r="I129" s="27">
        <v>95.768000000000001</v>
      </c>
      <c r="J129" s="27"/>
      <c r="K129" s="27"/>
      <c r="L129" s="16">
        <f t="shared" si="30"/>
        <v>95.768000000000001</v>
      </c>
    </row>
    <row r="130" spans="1:13">
      <c r="A130" s="242" t="s">
        <v>148</v>
      </c>
      <c r="B130" s="243"/>
      <c r="C130" s="243" t="s">
        <v>38</v>
      </c>
      <c r="D130" s="243"/>
      <c r="E130" s="243"/>
      <c r="F130" s="243"/>
      <c r="G130" s="244">
        <f>G131+G139+G211+G256</f>
        <v>47797.9</v>
      </c>
      <c r="H130" s="244">
        <f t="shared" ref="H130:L130" si="51">H131+H139+H211+H256</f>
        <v>5334.2037600000003</v>
      </c>
      <c r="I130" s="244">
        <f t="shared" si="51"/>
        <v>201.6</v>
      </c>
      <c r="J130" s="244">
        <f t="shared" si="51"/>
        <v>54446.932000000001</v>
      </c>
      <c r="K130" s="244">
        <f t="shared" si="51"/>
        <v>8736.4619999999995</v>
      </c>
      <c r="L130" s="244">
        <f t="shared" si="51"/>
        <v>116517.09776</v>
      </c>
    </row>
    <row r="131" spans="1:13">
      <c r="A131" s="242" t="s">
        <v>149</v>
      </c>
      <c r="B131" s="243"/>
      <c r="C131" s="243" t="s">
        <v>38</v>
      </c>
      <c r="D131" s="243" t="s">
        <v>22</v>
      </c>
      <c r="E131" s="243"/>
      <c r="F131" s="243"/>
      <c r="G131" s="244">
        <f>G132</f>
        <v>1077.2</v>
      </c>
      <c r="H131" s="244">
        <f t="shared" ref="H131:L131" si="52">H132</f>
        <v>0</v>
      </c>
      <c r="I131" s="244">
        <f t="shared" si="52"/>
        <v>0</v>
      </c>
      <c r="J131" s="244">
        <f t="shared" si="52"/>
        <v>59.603000000000002</v>
      </c>
      <c r="K131" s="244">
        <f t="shared" si="52"/>
        <v>0</v>
      </c>
      <c r="L131" s="244">
        <f t="shared" si="52"/>
        <v>1136.8029999999999</v>
      </c>
    </row>
    <row r="132" spans="1:13" s="31" customFormat="1" ht="38.25">
      <c r="A132" s="242" t="s">
        <v>150</v>
      </c>
      <c r="B132" s="243" t="s">
        <v>27</v>
      </c>
      <c r="C132" s="243" t="s">
        <v>38</v>
      </c>
      <c r="D132" s="243" t="s">
        <v>22</v>
      </c>
      <c r="E132" s="243" t="s">
        <v>151</v>
      </c>
      <c r="F132" s="243"/>
      <c r="G132" s="244">
        <f>G136+G133+G134+G135</f>
        <v>1077.2</v>
      </c>
      <c r="H132" s="244">
        <f>H136+H133+H134+H135</f>
        <v>0</v>
      </c>
      <c r="I132" s="244">
        <f>I136+I133+I134+I135</f>
        <v>0</v>
      </c>
      <c r="J132" s="244">
        <f>J136+J133+J134+J135</f>
        <v>59.603000000000002</v>
      </c>
      <c r="K132" s="244">
        <f t="shared" ref="K132:L132" si="53">K136+K133+K134+K135</f>
        <v>0</v>
      </c>
      <c r="L132" s="244">
        <f t="shared" si="53"/>
        <v>1136.8029999999999</v>
      </c>
      <c r="M132" s="67"/>
    </row>
    <row r="133" spans="1:13">
      <c r="A133" s="246" t="s">
        <v>30</v>
      </c>
      <c r="B133" s="247" t="s">
        <v>27</v>
      </c>
      <c r="C133" s="247" t="s">
        <v>38</v>
      </c>
      <c r="D133" s="247" t="s">
        <v>22</v>
      </c>
      <c r="E133" s="247" t="s">
        <v>151</v>
      </c>
      <c r="F133" s="247" t="s">
        <v>31</v>
      </c>
      <c r="G133" s="248">
        <v>925.6</v>
      </c>
      <c r="H133" s="258"/>
      <c r="I133" s="259"/>
      <c r="J133" s="259">
        <v>59.603000000000002</v>
      </c>
      <c r="K133" s="259"/>
      <c r="L133" s="250">
        <f t="shared" si="30"/>
        <v>985.20299999999997</v>
      </c>
    </row>
    <row r="134" spans="1:13" ht="25.5">
      <c r="A134" s="255" t="s">
        <v>35</v>
      </c>
      <c r="B134" s="247" t="s">
        <v>27</v>
      </c>
      <c r="C134" s="247" t="s">
        <v>38</v>
      </c>
      <c r="D134" s="247" t="s">
        <v>22</v>
      </c>
      <c r="E134" s="247" t="s">
        <v>151</v>
      </c>
      <c r="F134" s="247" t="s">
        <v>36</v>
      </c>
      <c r="G134" s="248">
        <v>87.8</v>
      </c>
      <c r="H134" s="258"/>
      <c r="I134" s="259"/>
      <c r="J134" s="259"/>
      <c r="K134" s="259"/>
      <c r="L134" s="250">
        <f t="shared" si="30"/>
        <v>87.8</v>
      </c>
    </row>
    <row r="135" spans="1:13" ht="25.5">
      <c r="A135" s="255" t="s">
        <v>41</v>
      </c>
      <c r="B135" s="247" t="s">
        <v>27</v>
      </c>
      <c r="C135" s="247" t="s">
        <v>38</v>
      </c>
      <c r="D135" s="247" t="s">
        <v>22</v>
      </c>
      <c r="E135" s="247" t="s">
        <v>151</v>
      </c>
      <c r="F135" s="247" t="s">
        <v>42</v>
      </c>
      <c r="G135" s="248">
        <v>17</v>
      </c>
      <c r="H135" s="258"/>
      <c r="I135" s="259"/>
      <c r="J135" s="259"/>
      <c r="K135" s="259"/>
      <c r="L135" s="250">
        <f t="shared" si="30"/>
        <v>17</v>
      </c>
    </row>
    <row r="136" spans="1:13" ht="25.5">
      <c r="A136" s="255" t="s">
        <v>43</v>
      </c>
      <c r="B136" s="247" t="s">
        <v>27</v>
      </c>
      <c r="C136" s="247" t="s">
        <v>38</v>
      </c>
      <c r="D136" s="247" t="s">
        <v>22</v>
      </c>
      <c r="E136" s="247" t="s">
        <v>151</v>
      </c>
      <c r="F136" s="247" t="s">
        <v>44</v>
      </c>
      <c r="G136" s="248">
        <v>46.8</v>
      </c>
      <c r="H136" s="258"/>
      <c r="I136" s="259"/>
      <c r="J136" s="259"/>
      <c r="K136" s="259"/>
      <c r="L136" s="250">
        <f t="shared" si="30"/>
        <v>46.8</v>
      </c>
    </row>
    <row r="137" spans="1:13" s="31" customFormat="1" ht="38.25">
      <c r="A137" s="242" t="s">
        <v>152</v>
      </c>
      <c r="B137" s="243" t="s">
        <v>27</v>
      </c>
      <c r="C137" s="243" t="s">
        <v>38</v>
      </c>
      <c r="D137" s="243" t="s">
        <v>22</v>
      </c>
      <c r="E137" s="243" t="s">
        <v>153</v>
      </c>
      <c r="F137" s="243"/>
      <c r="G137" s="244">
        <f>G138</f>
        <v>0</v>
      </c>
      <c r="H137" s="260"/>
      <c r="I137" s="261"/>
      <c r="J137" s="261"/>
      <c r="K137" s="261"/>
      <c r="L137" s="250">
        <f t="shared" si="30"/>
        <v>0</v>
      </c>
    </row>
    <row r="138" spans="1:13" ht="25.5">
      <c r="A138" s="255" t="s">
        <v>43</v>
      </c>
      <c r="B138" s="247" t="s">
        <v>27</v>
      </c>
      <c r="C138" s="247" t="s">
        <v>38</v>
      </c>
      <c r="D138" s="247" t="s">
        <v>22</v>
      </c>
      <c r="E138" s="247" t="s">
        <v>153</v>
      </c>
      <c r="F138" s="247" t="s">
        <v>44</v>
      </c>
      <c r="G138" s="248"/>
      <c r="H138" s="258"/>
      <c r="I138" s="259"/>
      <c r="J138" s="259"/>
      <c r="K138" s="259"/>
      <c r="L138" s="250">
        <f t="shared" si="30"/>
        <v>0</v>
      </c>
    </row>
    <row r="139" spans="1:13">
      <c r="A139" s="251" t="s">
        <v>154</v>
      </c>
      <c r="B139" s="243"/>
      <c r="C139" s="243" t="s">
        <v>38</v>
      </c>
      <c r="D139" s="243" t="s">
        <v>49</v>
      </c>
      <c r="E139" s="243"/>
      <c r="F139" s="243"/>
      <c r="G139" s="244">
        <f>G155+G157+G159+G161+G163+G165+G167+G169+G171+G174+G181</f>
        <v>46720.700000000004</v>
      </c>
      <c r="H139" s="244">
        <f t="shared" ref="H139:L139" si="54">H155+H157+H159+H161+H163+H165+H167+H169+H171+H174+H181</f>
        <v>520.75239999999997</v>
      </c>
      <c r="I139" s="244">
        <f t="shared" si="54"/>
        <v>-0.5</v>
      </c>
      <c r="J139" s="244">
        <f t="shared" si="54"/>
        <v>416.4</v>
      </c>
      <c r="K139" s="244">
        <f t="shared" si="54"/>
        <v>0</v>
      </c>
      <c r="L139" s="244">
        <f t="shared" si="54"/>
        <v>47657.352399999996</v>
      </c>
    </row>
    <row r="140" spans="1:13" ht="25.5" hidden="1">
      <c r="A140" s="65" t="s">
        <v>155</v>
      </c>
      <c r="B140" s="42" t="s">
        <v>27</v>
      </c>
      <c r="C140" s="42" t="s">
        <v>38</v>
      </c>
      <c r="D140" s="42" t="s">
        <v>49</v>
      </c>
      <c r="E140" s="42" t="s">
        <v>156</v>
      </c>
      <c r="F140" s="42"/>
      <c r="G140" s="66">
        <f>G141+G143+G145+G147+G149+G151+G153</f>
        <v>2300</v>
      </c>
      <c r="H140" s="66">
        <f>H141+H143+H145+H147+H149+H151+H153</f>
        <v>650</v>
      </c>
      <c r="I140" s="66">
        <f>I141+I143+I145+I147+I149+I151+I153</f>
        <v>81.45</v>
      </c>
      <c r="J140" s="66">
        <f>J141+J143+J145+J147+J149+J151+J153</f>
        <v>0</v>
      </c>
      <c r="K140" s="66">
        <f t="shared" ref="K140:L140" si="55">K141+K143+K145+K147+K149+K151+K153</f>
        <v>0</v>
      </c>
      <c r="L140" s="66">
        <f t="shared" si="55"/>
        <v>3031.45</v>
      </c>
    </row>
    <row r="141" spans="1:13" s="20" customFormat="1" ht="51" hidden="1">
      <c r="A141" s="64" t="s">
        <v>157</v>
      </c>
      <c r="B141" s="18" t="s">
        <v>27</v>
      </c>
      <c r="C141" s="18" t="s">
        <v>38</v>
      </c>
      <c r="D141" s="18" t="s">
        <v>49</v>
      </c>
      <c r="E141" s="18" t="s">
        <v>158</v>
      </c>
      <c r="F141" s="18"/>
      <c r="G141" s="19">
        <f>G142</f>
        <v>1000</v>
      </c>
      <c r="H141" s="19">
        <f>H142</f>
        <v>0</v>
      </c>
      <c r="I141" s="19">
        <f>I142</f>
        <v>0</v>
      </c>
      <c r="J141" s="19">
        <f>J142</f>
        <v>0</v>
      </c>
      <c r="K141" s="19">
        <f t="shared" ref="K141:L141" si="56">K142</f>
        <v>0</v>
      </c>
      <c r="L141" s="19">
        <f t="shared" si="56"/>
        <v>1000</v>
      </c>
    </row>
    <row r="142" spans="1:13" ht="38.25" hidden="1">
      <c r="A142" s="28" t="s">
        <v>159</v>
      </c>
      <c r="B142" s="24" t="s">
        <v>27</v>
      </c>
      <c r="C142" s="24" t="s">
        <v>38</v>
      </c>
      <c r="D142" s="24" t="s">
        <v>49</v>
      </c>
      <c r="E142" s="24" t="s">
        <v>158</v>
      </c>
      <c r="F142" s="24" t="s">
        <v>160</v>
      </c>
      <c r="G142" s="25">
        <v>1000</v>
      </c>
      <c r="H142" s="26"/>
      <c r="I142" s="27"/>
      <c r="J142" s="27"/>
      <c r="K142" s="27"/>
      <c r="L142" s="16">
        <f t="shared" si="30"/>
        <v>1000</v>
      </c>
    </row>
    <row r="143" spans="1:13" s="20" customFormat="1" hidden="1">
      <c r="A143" s="64" t="s">
        <v>161</v>
      </c>
      <c r="B143" s="18" t="s">
        <v>27</v>
      </c>
      <c r="C143" s="18" t="s">
        <v>38</v>
      </c>
      <c r="D143" s="18" t="s">
        <v>49</v>
      </c>
      <c r="E143" s="18" t="s">
        <v>162</v>
      </c>
      <c r="F143" s="18"/>
      <c r="G143" s="19">
        <f>G144</f>
        <v>300</v>
      </c>
      <c r="H143" s="19">
        <f>H144</f>
        <v>0</v>
      </c>
      <c r="I143" s="19">
        <f>I144</f>
        <v>0</v>
      </c>
      <c r="J143" s="19">
        <f>J144</f>
        <v>0</v>
      </c>
      <c r="K143" s="19">
        <f t="shared" ref="K143:L143" si="57">K144</f>
        <v>0</v>
      </c>
      <c r="L143" s="19">
        <f t="shared" si="57"/>
        <v>300</v>
      </c>
    </row>
    <row r="144" spans="1:13" ht="38.25" hidden="1">
      <c r="A144" s="28" t="s">
        <v>159</v>
      </c>
      <c r="B144" s="24" t="s">
        <v>27</v>
      </c>
      <c r="C144" s="24" t="s">
        <v>38</v>
      </c>
      <c r="D144" s="24" t="s">
        <v>49</v>
      </c>
      <c r="E144" s="24" t="s">
        <v>162</v>
      </c>
      <c r="F144" s="24" t="s">
        <v>160</v>
      </c>
      <c r="G144" s="25">
        <v>300</v>
      </c>
      <c r="H144" s="26"/>
      <c r="I144" s="27"/>
      <c r="J144" s="27"/>
      <c r="K144" s="27"/>
      <c r="L144" s="16">
        <f t="shared" si="30"/>
        <v>300</v>
      </c>
    </row>
    <row r="145" spans="1:12" s="20" customFormat="1" hidden="1">
      <c r="A145" s="64" t="s">
        <v>163</v>
      </c>
      <c r="B145" s="18" t="s">
        <v>27</v>
      </c>
      <c r="C145" s="18" t="s">
        <v>38</v>
      </c>
      <c r="D145" s="18" t="s">
        <v>49</v>
      </c>
      <c r="E145" s="18" t="s">
        <v>164</v>
      </c>
      <c r="F145" s="18"/>
      <c r="G145" s="19">
        <f>G146</f>
        <v>300</v>
      </c>
      <c r="H145" s="19">
        <f>H146</f>
        <v>0</v>
      </c>
      <c r="I145" s="19">
        <f>I146</f>
        <v>0</v>
      </c>
      <c r="J145" s="19">
        <f>J146</f>
        <v>0</v>
      </c>
      <c r="K145" s="19">
        <f t="shared" ref="K145:L145" si="58">K146</f>
        <v>0</v>
      </c>
      <c r="L145" s="19">
        <f t="shared" si="58"/>
        <v>300</v>
      </c>
    </row>
    <row r="146" spans="1:12" ht="38.25" hidden="1">
      <c r="A146" s="28" t="s">
        <v>159</v>
      </c>
      <c r="B146" s="24" t="s">
        <v>27</v>
      </c>
      <c r="C146" s="24" t="s">
        <v>38</v>
      </c>
      <c r="D146" s="24" t="s">
        <v>49</v>
      </c>
      <c r="E146" s="24" t="s">
        <v>164</v>
      </c>
      <c r="F146" s="24" t="s">
        <v>160</v>
      </c>
      <c r="G146" s="25">
        <v>300</v>
      </c>
      <c r="H146" s="26"/>
      <c r="I146" s="27"/>
      <c r="J146" s="27"/>
      <c r="K146" s="27"/>
      <c r="L146" s="16">
        <f t="shared" si="30"/>
        <v>300</v>
      </c>
    </row>
    <row r="147" spans="1:12" s="20" customFormat="1" hidden="1">
      <c r="A147" s="64" t="s">
        <v>165</v>
      </c>
      <c r="B147" s="18" t="s">
        <v>27</v>
      </c>
      <c r="C147" s="18" t="s">
        <v>38</v>
      </c>
      <c r="D147" s="18" t="s">
        <v>49</v>
      </c>
      <c r="E147" s="18" t="s">
        <v>166</v>
      </c>
      <c r="F147" s="18"/>
      <c r="G147" s="19">
        <f>G148</f>
        <v>150</v>
      </c>
      <c r="H147" s="19">
        <f>H148</f>
        <v>0</v>
      </c>
      <c r="I147" s="19">
        <f>I148</f>
        <v>0</v>
      </c>
      <c r="J147" s="19">
        <f>J148</f>
        <v>0</v>
      </c>
      <c r="K147" s="19">
        <f t="shared" ref="K147:L147" si="59">K148</f>
        <v>0</v>
      </c>
      <c r="L147" s="19">
        <f t="shared" si="59"/>
        <v>150</v>
      </c>
    </row>
    <row r="148" spans="1:12" ht="38.25" hidden="1">
      <c r="A148" s="28" t="s">
        <v>159</v>
      </c>
      <c r="B148" s="24" t="s">
        <v>27</v>
      </c>
      <c r="C148" s="24" t="s">
        <v>38</v>
      </c>
      <c r="D148" s="24" t="s">
        <v>49</v>
      </c>
      <c r="E148" s="24" t="s">
        <v>166</v>
      </c>
      <c r="F148" s="24" t="s">
        <v>160</v>
      </c>
      <c r="G148" s="25">
        <v>150</v>
      </c>
      <c r="H148" s="26"/>
      <c r="I148" s="27"/>
      <c r="J148" s="27"/>
      <c r="K148" s="27"/>
      <c r="L148" s="16">
        <f t="shared" si="30"/>
        <v>150</v>
      </c>
    </row>
    <row r="149" spans="1:12" s="20" customFormat="1" hidden="1">
      <c r="A149" s="64" t="s">
        <v>167</v>
      </c>
      <c r="B149" s="18" t="s">
        <v>27</v>
      </c>
      <c r="C149" s="18" t="s">
        <v>38</v>
      </c>
      <c r="D149" s="18" t="s">
        <v>49</v>
      </c>
      <c r="E149" s="18" t="s">
        <v>168</v>
      </c>
      <c r="F149" s="18"/>
      <c r="G149" s="19">
        <f>G150</f>
        <v>550</v>
      </c>
      <c r="H149" s="19">
        <f>H150</f>
        <v>250</v>
      </c>
      <c r="I149" s="19">
        <f>I150</f>
        <v>0</v>
      </c>
      <c r="J149" s="19">
        <f>J150</f>
        <v>0</v>
      </c>
      <c r="K149" s="19">
        <f t="shared" ref="K149:L149" si="60">K150</f>
        <v>0</v>
      </c>
      <c r="L149" s="19">
        <f t="shared" si="60"/>
        <v>800</v>
      </c>
    </row>
    <row r="150" spans="1:12" ht="38.25" hidden="1">
      <c r="A150" s="28" t="s">
        <v>159</v>
      </c>
      <c r="B150" s="24" t="s">
        <v>27</v>
      </c>
      <c r="C150" s="24" t="s">
        <v>38</v>
      </c>
      <c r="D150" s="24" t="s">
        <v>49</v>
      </c>
      <c r="E150" s="24" t="s">
        <v>168</v>
      </c>
      <c r="F150" s="24" t="s">
        <v>160</v>
      </c>
      <c r="G150" s="25">
        <v>550</v>
      </c>
      <c r="H150" s="26">
        <v>250</v>
      </c>
      <c r="I150" s="27"/>
      <c r="J150" s="27"/>
      <c r="K150" s="27"/>
      <c r="L150" s="16">
        <f t="shared" si="30"/>
        <v>800</v>
      </c>
    </row>
    <row r="151" spans="1:12" s="20" customFormat="1" hidden="1">
      <c r="A151" s="68" t="s">
        <v>169</v>
      </c>
      <c r="B151" s="18" t="s">
        <v>27</v>
      </c>
      <c r="C151" s="18" t="s">
        <v>38</v>
      </c>
      <c r="D151" s="18" t="s">
        <v>49</v>
      </c>
      <c r="E151" s="18" t="s">
        <v>170</v>
      </c>
      <c r="F151" s="18"/>
      <c r="G151" s="19">
        <f>G152</f>
        <v>0</v>
      </c>
      <c r="H151" s="19">
        <f>H152</f>
        <v>400</v>
      </c>
      <c r="I151" s="19">
        <f>I152</f>
        <v>0</v>
      </c>
      <c r="J151" s="19">
        <f>J152</f>
        <v>0</v>
      </c>
      <c r="K151" s="19">
        <f t="shared" ref="K151:L151" si="61">K152</f>
        <v>0</v>
      </c>
      <c r="L151" s="19">
        <f t="shared" si="61"/>
        <v>400</v>
      </c>
    </row>
    <row r="152" spans="1:12" ht="38.25" hidden="1">
      <c r="A152" s="28" t="s">
        <v>159</v>
      </c>
      <c r="B152" s="24" t="s">
        <v>27</v>
      </c>
      <c r="C152" s="24" t="s">
        <v>38</v>
      </c>
      <c r="D152" s="24" t="s">
        <v>49</v>
      </c>
      <c r="E152" s="24" t="s">
        <v>170</v>
      </c>
      <c r="F152" s="24" t="s">
        <v>160</v>
      </c>
      <c r="G152" s="25"/>
      <c r="H152" s="26">
        <v>400</v>
      </c>
      <c r="I152" s="27"/>
      <c r="J152" s="27"/>
      <c r="K152" s="27"/>
      <c r="L152" s="16">
        <f t="shared" ref="L152:L214" si="62">I152+H152+G152+J152+K152</f>
        <v>400</v>
      </c>
    </row>
    <row r="153" spans="1:12" s="20" customFormat="1" hidden="1">
      <c r="A153" s="68" t="s">
        <v>171</v>
      </c>
      <c r="B153" s="18" t="s">
        <v>27</v>
      </c>
      <c r="C153" s="18" t="s">
        <v>38</v>
      </c>
      <c r="D153" s="18" t="s">
        <v>49</v>
      </c>
      <c r="E153" s="18" t="s">
        <v>172</v>
      </c>
      <c r="F153" s="18"/>
      <c r="G153" s="19">
        <f>G154</f>
        <v>0</v>
      </c>
      <c r="H153" s="19">
        <f>H154</f>
        <v>0</v>
      </c>
      <c r="I153" s="19">
        <f>I154</f>
        <v>81.45</v>
      </c>
      <c r="J153" s="19">
        <f>J154</f>
        <v>0</v>
      </c>
      <c r="K153" s="19">
        <f t="shared" ref="K153:L153" si="63">K154</f>
        <v>0</v>
      </c>
      <c r="L153" s="19">
        <f t="shared" si="63"/>
        <v>81.45</v>
      </c>
    </row>
    <row r="154" spans="1:12" ht="38.25" hidden="1">
      <c r="A154" s="30" t="s">
        <v>173</v>
      </c>
      <c r="B154" s="24" t="s">
        <v>27</v>
      </c>
      <c r="C154" s="24" t="s">
        <v>38</v>
      </c>
      <c r="D154" s="24" t="s">
        <v>49</v>
      </c>
      <c r="E154" s="24" t="s">
        <v>172</v>
      </c>
      <c r="F154" s="24" t="s">
        <v>174</v>
      </c>
      <c r="G154" s="25"/>
      <c r="H154" s="26"/>
      <c r="I154" s="27">
        <v>81.45</v>
      </c>
      <c r="J154" s="27"/>
      <c r="K154" s="27"/>
      <c r="L154" s="16">
        <f t="shared" si="62"/>
        <v>81.45</v>
      </c>
    </row>
    <row r="155" spans="1:12" s="31" customFormat="1">
      <c r="A155" s="266" t="s">
        <v>175</v>
      </c>
      <c r="B155" s="243" t="s">
        <v>27</v>
      </c>
      <c r="C155" s="243" t="s">
        <v>38</v>
      </c>
      <c r="D155" s="243" t="s">
        <v>49</v>
      </c>
      <c r="E155" s="243" t="s">
        <v>176</v>
      </c>
      <c r="F155" s="243"/>
      <c r="G155" s="244">
        <f>G156</f>
        <v>5800</v>
      </c>
      <c r="H155" s="244">
        <f>H156</f>
        <v>0</v>
      </c>
      <c r="I155" s="244">
        <f>I156</f>
        <v>0</v>
      </c>
      <c r="J155" s="244">
        <f>J156</f>
        <v>200</v>
      </c>
      <c r="K155" s="244">
        <f t="shared" ref="K155:L155" si="64">K156</f>
        <v>0</v>
      </c>
      <c r="L155" s="244">
        <f t="shared" si="64"/>
        <v>6000</v>
      </c>
    </row>
    <row r="156" spans="1:12" ht="38.25">
      <c r="A156" s="255" t="s">
        <v>159</v>
      </c>
      <c r="B156" s="247" t="s">
        <v>27</v>
      </c>
      <c r="C156" s="247" t="s">
        <v>38</v>
      </c>
      <c r="D156" s="247" t="s">
        <v>49</v>
      </c>
      <c r="E156" s="247" t="s">
        <v>176</v>
      </c>
      <c r="F156" s="247" t="s">
        <v>160</v>
      </c>
      <c r="G156" s="248">
        <v>5800</v>
      </c>
      <c r="H156" s="258"/>
      <c r="I156" s="259"/>
      <c r="J156" s="259">
        <v>200</v>
      </c>
      <c r="K156" s="259"/>
      <c r="L156" s="250">
        <f t="shared" si="62"/>
        <v>6000</v>
      </c>
    </row>
    <row r="157" spans="1:12">
      <c r="A157" s="267" t="s">
        <v>175</v>
      </c>
      <c r="B157" s="243" t="s">
        <v>27</v>
      </c>
      <c r="C157" s="243" t="s">
        <v>38</v>
      </c>
      <c r="D157" s="243" t="s">
        <v>49</v>
      </c>
      <c r="E157" s="243" t="s">
        <v>176</v>
      </c>
      <c r="F157" s="243"/>
      <c r="G157" s="244">
        <f>G158</f>
        <v>0</v>
      </c>
      <c r="H157" s="244">
        <f>H158</f>
        <v>2.3999999999999998E-3</v>
      </c>
      <c r="I157" s="244">
        <f>I158</f>
        <v>0</v>
      </c>
      <c r="J157" s="244">
        <f>J158</f>
        <v>0</v>
      </c>
      <c r="K157" s="244">
        <f t="shared" ref="K157:L157" si="65">K158</f>
        <v>0</v>
      </c>
      <c r="L157" s="244">
        <f t="shared" si="65"/>
        <v>2.3999999999999998E-3</v>
      </c>
    </row>
    <row r="158" spans="1:12" ht="38.25">
      <c r="A158" s="255" t="s">
        <v>159</v>
      </c>
      <c r="B158" s="243" t="s">
        <v>27</v>
      </c>
      <c r="C158" s="243" t="s">
        <v>38</v>
      </c>
      <c r="D158" s="243" t="s">
        <v>49</v>
      </c>
      <c r="E158" s="243" t="s">
        <v>176</v>
      </c>
      <c r="F158" s="247" t="s">
        <v>160</v>
      </c>
      <c r="G158" s="248"/>
      <c r="H158" s="258">
        <v>2.3999999999999998E-3</v>
      </c>
      <c r="I158" s="259"/>
      <c r="J158" s="259"/>
      <c r="K158" s="259"/>
      <c r="L158" s="250">
        <f t="shared" si="62"/>
        <v>2.3999999999999998E-3</v>
      </c>
    </row>
    <row r="159" spans="1:12" s="31" customFormat="1">
      <c r="A159" s="251" t="s">
        <v>177</v>
      </c>
      <c r="B159" s="243" t="s">
        <v>27</v>
      </c>
      <c r="C159" s="243" t="s">
        <v>38</v>
      </c>
      <c r="D159" s="243" t="s">
        <v>49</v>
      </c>
      <c r="E159" s="243" t="s">
        <v>178</v>
      </c>
      <c r="F159" s="243"/>
      <c r="G159" s="244">
        <f>G160</f>
        <v>554</v>
      </c>
      <c r="H159" s="244">
        <f>H160</f>
        <v>0</v>
      </c>
      <c r="I159" s="244">
        <f>I160</f>
        <v>0</v>
      </c>
      <c r="J159" s="244">
        <f>J160</f>
        <v>0</v>
      </c>
      <c r="K159" s="244">
        <f t="shared" ref="K159:L159" si="66">K160</f>
        <v>0</v>
      </c>
      <c r="L159" s="244">
        <f t="shared" si="66"/>
        <v>554</v>
      </c>
    </row>
    <row r="160" spans="1:12" ht="38.25">
      <c r="A160" s="255" t="s">
        <v>159</v>
      </c>
      <c r="B160" s="247" t="s">
        <v>27</v>
      </c>
      <c r="C160" s="247" t="s">
        <v>38</v>
      </c>
      <c r="D160" s="247" t="s">
        <v>49</v>
      </c>
      <c r="E160" s="247" t="s">
        <v>178</v>
      </c>
      <c r="F160" s="247" t="s">
        <v>160</v>
      </c>
      <c r="G160" s="248">
        <v>554</v>
      </c>
      <c r="H160" s="258"/>
      <c r="I160" s="259"/>
      <c r="J160" s="259"/>
      <c r="K160" s="259"/>
      <c r="L160" s="250">
        <f t="shared" si="62"/>
        <v>554</v>
      </c>
    </row>
    <row r="161" spans="1:12" s="31" customFormat="1">
      <c r="A161" s="251" t="s">
        <v>165</v>
      </c>
      <c r="B161" s="243" t="s">
        <v>27</v>
      </c>
      <c r="C161" s="243" t="s">
        <v>38</v>
      </c>
      <c r="D161" s="243" t="s">
        <v>49</v>
      </c>
      <c r="E161" s="243" t="s">
        <v>179</v>
      </c>
      <c r="F161" s="243"/>
      <c r="G161" s="244">
        <f>G162</f>
        <v>263</v>
      </c>
      <c r="H161" s="244">
        <f>H162</f>
        <v>0</v>
      </c>
      <c r="I161" s="244">
        <f>I162</f>
        <v>0</v>
      </c>
      <c r="J161" s="244">
        <f>J162</f>
        <v>0</v>
      </c>
      <c r="K161" s="244">
        <f t="shared" ref="K161:L161" si="67">K162</f>
        <v>0</v>
      </c>
      <c r="L161" s="244">
        <f t="shared" si="67"/>
        <v>263</v>
      </c>
    </row>
    <row r="162" spans="1:12" ht="38.25">
      <c r="A162" s="255" t="s">
        <v>159</v>
      </c>
      <c r="B162" s="247" t="s">
        <v>27</v>
      </c>
      <c r="C162" s="247" t="s">
        <v>38</v>
      </c>
      <c r="D162" s="247" t="s">
        <v>49</v>
      </c>
      <c r="E162" s="247" t="s">
        <v>179</v>
      </c>
      <c r="F162" s="247" t="s">
        <v>160</v>
      </c>
      <c r="G162" s="248">
        <v>263</v>
      </c>
      <c r="H162" s="258"/>
      <c r="I162" s="259"/>
      <c r="J162" s="259"/>
      <c r="K162" s="259"/>
      <c r="L162" s="250">
        <f t="shared" si="62"/>
        <v>263</v>
      </c>
    </row>
    <row r="163" spans="1:12" s="31" customFormat="1" ht="25.5">
      <c r="A163" s="251" t="s">
        <v>180</v>
      </c>
      <c r="B163" s="243" t="s">
        <v>27</v>
      </c>
      <c r="C163" s="243" t="s">
        <v>38</v>
      </c>
      <c r="D163" s="243" t="s">
        <v>49</v>
      </c>
      <c r="E163" s="243" t="s">
        <v>181</v>
      </c>
      <c r="F163" s="243"/>
      <c r="G163" s="244">
        <f>G164</f>
        <v>397</v>
      </c>
      <c r="H163" s="244">
        <f>H164</f>
        <v>0</v>
      </c>
      <c r="I163" s="244">
        <f>I164</f>
        <v>0</v>
      </c>
      <c r="J163" s="244">
        <f>J164</f>
        <v>0</v>
      </c>
      <c r="K163" s="244">
        <f t="shared" ref="K163:L163" si="68">K164</f>
        <v>0</v>
      </c>
      <c r="L163" s="244">
        <f t="shared" si="68"/>
        <v>397</v>
      </c>
    </row>
    <row r="164" spans="1:12" ht="38.25">
      <c r="A164" s="255" t="s">
        <v>159</v>
      </c>
      <c r="B164" s="247" t="s">
        <v>27</v>
      </c>
      <c r="C164" s="247" t="s">
        <v>38</v>
      </c>
      <c r="D164" s="247" t="s">
        <v>49</v>
      </c>
      <c r="E164" s="247" t="s">
        <v>181</v>
      </c>
      <c r="F164" s="247" t="s">
        <v>160</v>
      </c>
      <c r="G164" s="248">
        <v>397</v>
      </c>
      <c r="H164" s="258"/>
      <c r="I164" s="259"/>
      <c r="J164" s="259"/>
      <c r="K164" s="259"/>
      <c r="L164" s="250">
        <f t="shared" si="62"/>
        <v>397</v>
      </c>
    </row>
    <row r="165" spans="1:12" s="31" customFormat="1">
      <c r="A165" s="251" t="s">
        <v>182</v>
      </c>
      <c r="B165" s="243" t="s">
        <v>27</v>
      </c>
      <c r="C165" s="243" t="s">
        <v>38</v>
      </c>
      <c r="D165" s="243" t="s">
        <v>49</v>
      </c>
      <c r="E165" s="243" t="s">
        <v>183</v>
      </c>
      <c r="F165" s="243"/>
      <c r="G165" s="244">
        <f>G166</f>
        <v>716</v>
      </c>
      <c r="H165" s="244">
        <f>H166</f>
        <v>0</v>
      </c>
      <c r="I165" s="244">
        <f>I166</f>
        <v>0</v>
      </c>
      <c r="J165" s="244">
        <f>J166</f>
        <v>0</v>
      </c>
      <c r="K165" s="244">
        <f t="shared" ref="K165:L165" si="69">K166</f>
        <v>0</v>
      </c>
      <c r="L165" s="244">
        <f t="shared" si="69"/>
        <v>716</v>
      </c>
    </row>
    <row r="166" spans="1:12" ht="38.25">
      <c r="A166" s="255" t="s">
        <v>159</v>
      </c>
      <c r="B166" s="247" t="s">
        <v>27</v>
      </c>
      <c r="C166" s="247" t="s">
        <v>38</v>
      </c>
      <c r="D166" s="247" t="s">
        <v>49</v>
      </c>
      <c r="E166" s="247" t="s">
        <v>183</v>
      </c>
      <c r="F166" s="247" t="s">
        <v>160</v>
      </c>
      <c r="G166" s="248">
        <v>716</v>
      </c>
      <c r="H166" s="258"/>
      <c r="I166" s="259"/>
      <c r="J166" s="259"/>
      <c r="K166" s="259"/>
      <c r="L166" s="250">
        <f t="shared" si="62"/>
        <v>716</v>
      </c>
    </row>
    <row r="167" spans="1:12" s="31" customFormat="1">
      <c r="A167" s="251" t="s">
        <v>184</v>
      </c>
      <c r="B167" s="243" t="s">
        <v>27</v>
      </c>
      <c r="C167" s="243" t="s">
        <v>38</v>
      </c>
      <c r="D167" s="243" t="s">
        <v>49</v>
      </c>
      <c r="E167" s="243" t="s">
        <v>185</v>
      </c>
      <c r="F167" s="243"/>
      <c r="G167" s="244">
        <f>G168</f>
        <v>31822</v>
      </c>
      <c r="H167" s="244">
        <f>H168</f>
        <v>0</v>
      </c>
      <c r="I167" s="244">
        <f>I168</f>
        <v>-0.5</v>
      </c>
      <c r="J167" s="244">
        <f>J168</f>
        <v>0</v>
      </c>
      <c r="K167" s="244">
        <f t="shared" ref="K167:L167" si="70">K168</f>
        <v>0</v>
      </c>
      <c r="L167" s="244">
        <f t="shared" si="70"/>
        <v>31821.5</v>
      </c>
    </row>
    <row r="168" spans="1:12" ht="38.25">
      <c r="A168" s="255" t="s">
        <v>159</v>
      </c>
      <c r="B168" s="247" t="s">
        <v>27</v>
      </c>
      <c r="C168" s="247" t="s">
        <v>38</v>
      </c>
      <c r="D168" s="247" t="s">
        <v>49</v>
      </c>
      <c r="E168" s="247" t="s">
        <v>185</v>
      </c>
      <c r="F168" s="247" t="s">
        <v>160</v>
      </c>
      <c r="G168" s="248">
        <v>31822</v>
      </c>
      <c r="H168" s="258"/>
      <c r="I168" s="259">
        <v>-0.5</v>
      </c>
      <c r="J168" s="259"/>
      <c r="K168" s="259"/>
      <c r="L168" s="250">
        <f t="shared" si="62"/>
        <v>31821.5</v>
      </c>
    </row>
    <row r="169" spans="1:12" s="31" customFormat="1">
      <c r="A169" s="268" t="s">
        <v>186</v>
      </c>
      <c r="B169" s="243" t="s">
        <v>27</v>
      </c>
      <c r="C169" s="243" t="s">
        <v>38</v>
      </c>
      <c r="D169" s="243" t="s">
        <v>49</v>
      </c>
      <c r="E169" s="243" t="s">
        <v>187</v>
      </c>
      <c r="F169" s="243"/>
      <c r="G169" s="244">
        <f>G170</f>
        <v>2937.6</v>
      </c>
      <c r="H169" s="244">
        <f>H170</f>
        <v>0</v>
      </c>
      <c r="I169" s="244">
        <f>I170</f>
        <v>0</v>
      </c>
      <c r="J169" s="244">
        <f>J170</f>
        <v>0</v>
      </c>
      <c r="K169" s="244">
        <f t="shared" ref="K169:L169" si="71">K170</f>
        <v>0</v>
      </c>
      <c r="L169" s="244">
        <f t="shared" si="71"/>
        <v>2937.6</v>
      </c>
    </row>
    <row r="170" spans="1:12" ht="38.25">
      <c r="A170" s="255" t="s">
        <v>159</v>
      </c>
      <c r="B170" s="247" t="s">
        <v>27</v>
      </c>
      <c r="C170" s="247" t="s">
        <v>38</v>
      </c>
      <c r="D170" s="247" t="s">
        <v>49</v>
      </c>
      <c r="E170" s="247" t="s">
        <v>187</v>
      </c>
      <c r="F170" s="247" t="s">
        <v>160</v>
      </c>
      <c r="G170" s="248">
        <v>2937.6</v>
      </c>
      <c r="H170" s="258"/>
      <c r="I170" s="259"/>
      <c r="J170" s="259"/>
      <c r="K170" s="259"/>
      <c r="L170" s="250">
        <f t="shared" si="62"/>
        <v>2937.6</v>
      </c>
    </row>
    <row r="171" spans="1:12" s="31" customFormat="1" ht="38.25">
      <c r="A171" s="242" t="s">
        <v>152</v>
      </c>
      <c r="B171" s="243" t="s">
        <v>27</v>
      </c>
      <c r="C171" s="243" t="s">
        <v>38</v>
      </c>
      <c r="D171" s="243" t="s">
        <v>49</v>
      </c>
      <c r="E171" s="243" t="s">
        <v>153</v>
      </c>
      <c r="F171" s="243"/>
      <c r="G171" s="244">
        <f>G173+G172</f>
        <v>51.3</v>
      </c>
      <c r="H171" s="244">
        <f>H173+H172</f>
        <v>0</v>
      </c>
      <c r="I171" s="244">
        <f>I173+I172</f>
        <v>0</v>
      </c>
      <c r="J171" s="244">
        <f>J173+J172</f>
        <v>0</v>
      </c>
      <c r="K171" s="244">
        <f t="shared" ref="K171:L171" si="72">K173+K172</f>
        <v>0</v>
      </c>
      <c r="L171" s="244">
        <f t="shared" si="72"/>
        <v>51.3</v>
      </c>
    </row>
    <row r="172" spans="1:12" s="31" customFormat="1" ht="25.5">
      <c r="A172" s="255" t="s">
        <v>41</v>
      </c>
      <c r="B172" s="247" t="s">
        <v>27</v>
      </c>
      <c r="C172" s="247" t="s">
        <v>38</v>
      </c>
      <c r="D172" s="247" t="s">
        <v>49</v>
      </c>
      <c r="E172" s="247" t="s">
        <v>153</v>
      </c>
      <c r="F172" s="247" t="s">
        <v>42</v>
      </c>
      <c r="G172" s="248">
        <v>20</v>
      </c>
      <c r="H172" s="260"/>
      <c r="I172" s="259">
        <v>1.8</v>
      </c>
      <c r="J172" s="259"/>
      <c r="K172" s="259"/>
      <c r="L172" s="250">
        <f t="shared" si="62"/>
        <v>21.8</v>
      </c>
    </row>
    <row r="173" spans="1:12" ht="25.5">
      <c r="A173" s="255" t="s">
        <v>43</v>
      </c>
      <c r="B173" s="247" t="s">
        <v>27</v>
      </c>
      <c r="C173" s="247" t="s">
        <v>38</v>
      </c>
      <c r="D173" s="247" t="s">
        <v>49</v>
      </c>
      <c r="E173" s="247" t="s">
        <v>153</v>
      </c>
      <c r="F173" s="247" t="s">
        <v>44</v>
      </c>
      <c r="G173" s="248">
        <v>31.3</v>
      </c>
      <c r="H173" s="258"/>
      <c r="I173" s="259">
        <v>-1.8</v>
      </c>
      <c r="J173" s="259"/>
      <c r="K173" s="259"/>
      <c r="L173" s="250">
        <f t="shared" si="62"/>
        <v>29.5</v>
      </c>
    </row>
    <row r="174" spans="1:12" s="31" customFormat="1" ht="38.25">
      <c r="A174" s="268" t="s">
        <v>188</v>
      </c>
      <c r="B174" s="243" t="s">
        <v>27</v>
      </c>
      <c r="C174" s="243" t="s">
        <v>38</v>
      </c>
      <c r="D174" s="243" t="s">
        <v>49</v>
      </c>
      <c r="E174" s="243" t="s">
        <v>189</v>
      </c>
      <c r="F174" s="243"/>
      <c r="G174" s="244">
        <f>G175+G176+G178+G177+G179+G180</f>
        <v>1066</v>
      </c>
      <c r="H174" s="244">
        <f>H175+H176+H178+H177+H179+H180</f>
        <v>0</v>
      </c>
      <c r="I174" s="244">
        <f>I175+I176+I178+I177+I179+I180</f>
        <v>0</v>
      </c>
      <c r="J174" s="244">
        <f>J175+J176+J178+J177+J179+J180</f>
        <v>48</v>
      </c>
      <c r="K174" s="244">
        <f t="shared" ref="K174:L174" si="73">K175+K176+K178+K177+K179+K180</f>
        <v>0</v>
      </c>
      <c r="L174" s="244">
        <f t="shared" si="73"/>
        <v>1114</v>
      </c>
    </row>
    <row r="175" spans="1:12">
      <c r="A175" s="246" t="s">
        <v>30</v>
      </c>
      <c r="B175" s="247" t="s">
        <v>27</v>
      </c>
      <c r="C175" s="247" t="s">
        <v>38</v>
      </c>
      <c r="D175" s="247" t="s">
        <v>49</v>
      </c>
      <c r="E175" s="247" t="s">
        <v>189</v>
      </c>
      <c r="F175" s="247" t="s">
        <v>31</v>
      </c>
      <c r="G175" s="248">
        <v>841.8</v>
      </c>
      <c r="H175" s="258"/>
      <c r="I175" s="259"/>
      <c r="J175" s="259">
        <v>48</v>
      </c>
      <c r="K175" s="259"/>
      <c r="L175" s="250">
        <f t="shared" si="62"/>
        <v>889.8</v>
      </c>
    </row>
    <row r="176" spans="1:12" ht="25.5">
      <c r="A176" s="255" t="s">
        <v>35</v>
      </c>
      <c r="B176" s="247" t="s">
        <v>27</v>
      </c>
      <c r="C176" s="247" t="s">
        <v>38</v>
      </c>
      <c r="D176" s="247" t="s">
        <v>49</v>
      </c>
      <c r="E176" s="247" t="s">
        <v>189</v>
      </c>
      <c r="F176" s="247" t="s">
        <v>36</v>
      </c>
      <c r="G176" s="248">
        <v>2.4500000000000002</v>
      </c>
      <c r="H176" s="258"/>
      <c r="I176" s="259"/>
      <c r="J176" s="259"/>
      <c r="K176" s="259"/>
      <c r="L176" s="250">
        <f t="shared" si="62"/>
        <v>2.4500000000000002</v>
      </c>
    </row>
    <row r="177" spans="1:12" ht="25.5">
      <c r="A177" s="255" t="s">
        <v>41</v>
      </c>
      <c r="B177" s="247" t="s">
        <v>27</v>
      </c>
      <c r="C177" s="247" t="s">
        <v>38</v>
      </c>
      <c r="D177" s="247" t="s">
        <v>49</v>
      </c>
      <c r="E177" s="247" t="s">
        <v>189</v>
      </c>
      <c r="F177" s="247" t="s">
        <v>42</v>
      </c>
      <c r="G177" s="248">
        <v>60</v>
      </c>
      <c r="H177" s="258"/>
      <c r="I177" s="259"/>
      <c r="J177" s="259"/>
      <c r="K177" s="259"/>
      <c r="L177" s="250">
        <f t="shared" si="62"/>
        <v>60</v>
      </c>
    </row>
    <row r="178" spans="1:12" ht="25.5">
      <c r="A178" s="255" t="s">
        <v>43</v>
      </c>
      <c r="B178" s="247" t="s">
        <v>27</v>
      </c>
      <c r="C178" s="247" t="s">
        <v>38</v>
      </c>
      <c r="D178" s="247" t="s">
        <v>49</v>
      </c>
      <c r="E178" s="247" t="s">
        <v>189</v>
      </c>
      <c r="F178" s="247" t="s">
        <v>44</v>
      </c>
      <c r="G178" s="248">
        <v>143.25</v>
      </c>
      <c r="H178" s="258"/>
      <c r="I178" s="259"/>
      <c r="J178" s="259"/>
      <c r="K178" s="259"/>
      <c r="L178" s="250">
        <f t="shared" si="62"/>
        <v>143.25</v>
      </c>
    </row>
    <row r="179" spans="1:12" ht="25.5">
      <c r="A179" s="262" t="s">
        <v>45</v>
      </c>
      <c r="B179" s="247" t="s">
        <v>27</v>
      </c>
      <c r="C179" s="247" t="s">
        <v>38</v>
      </c>
      <c r="D179" s="247" t="s">
        <v>49</v>
      </c>
      <c r="E179" s="247" t="s">
        <v>189</v>
      </c>
      <c r="F179" s="247" t="s">
        <v>46</v>
      </c>
      <c r="G179" s="248">
        <v>14.5</v>
      </c>
      <c r="H179" s="258"/>
      <c r="I179" s="259"/>
      <c r="J179" s="259"/>
      <c r="K179" s="259"/>
      <c r="L179" s="250">
        <f t="shared" si="62"/>
        <v>14.5</v>
      </c>
    </row>
    <row r="180" spans="1:12" ht="25.5">
      <c r="A180" s="262" t="s">
        <v>47</v>
      </c>
      <c r="B180" s="247" t="s">
        <v>27</v>
      </c>
      <c r="C180" s="247" t="s">
        <v>38</v>
      </c>
      <c r="D180" s="247" t="s">
        <v>49</v>
      </c>
      <c r="E180" s="247" t="s">
        <v>189</v>
      </c>
      <c r="F180" s="247" t="s">
        <v>48</v>
      </c>
      <c r="G180" s="248">
        <v>4</v>
      </c>
      <c r="H180" s="258"/>
      <c r="I180" s="259"/>
      <c r="J180" s="259"/>
      <c r="K180" s="259"/>
      <c r="L180" s="250">
        <f t="shared" si="62"/>
        <v>4</v>
      </c>
    </row>
    <row r="181" spans="1:12" s="31" customFormat="1" ht="38.25">
      <c r="A181" s="268" t="s">
        <v>190</v>
      </c>
      <c r="B181" s="243" t="s">
        <v>27</v>
      </c>
      <c r="C181" s="243" t="s">
        <v>38</v>
      </c>
      <c r="D181" s="243" t="s">
        <v>49</v>
      </c>
      <c r="E181" s="243" t="s">
        <v>191</v>
      </c>
      <c r="F181" s="243"/>
      <c r="G181" s="244">
        <f>G182+G183+G184</f>
        <v>3113.8</v>
      </c>
      <c r="H181" s="244">
        <f>H182+H183+H184</f>
        <v>520.75</v>
      </c>
      <c r="I181" s="244">
        <f>I182+I183+I184</f>
        <v>0</v>
      </c>
      <c r="J181" s="244">
        <f>J182+J183+J184</f>
        <v>168.4</v>
      </c>
      <c r="K181" s="244">
        <f t="shared" ref="K181:L181" si="74">K182+K183+K184</f>
        <v>0</v>
      </c>
      <c r="L181" s="244">
        <f t="shared" si="74"/>
        <v>3802.9500000000003</v>
      </c>
    </row>
    <row r="182" spans="1:12">
      <c r="A182" s="246" t="s">
        <v>30</v>
      </c>
      <c r="B182" s="247" t="s">
        <v>27</v>
      </c>
      <c r="C182" s="247" t="s">
        <v>38</v>
      </c>
      <c r="D182" s="247" t="s">
        <v>49</v>
      </c>
      <c r="E182" s="247" t="s">
        <v>191</v>
      </c>
      <c r="F182" s="247" t="s">
        <v>192</v>
      </c>
      <c r="G182" s="248">
        <v>3010.5</v>
      </c>
      <c r="H182" s="258"/>
      <c r="I182" s="259"/>
      <c r="J182" s="259">
        <v>168.4</v>
      </c>
      <c r="K182" s="259"/>
      <c r="L182" s="250">
        <f t="shared" si="62"/>
        <v>3178.9</v>
      </c>
    </row>
    <row r="183" spans="1:12" ht="25.5">
      <c r="A183" s="255" t="s">
        <v>35</v>
      </c>
      <c r="B183" s="247" t="s">
        <v>27</v>
      </c>
      <c r="C183" s="247" t="s">
        <v>38</v>
      </c>
      <c r="D183" s="247" t="s">
        <v>49</v>
      </c>
      <c r="E183" s="247" t="s">
        <v>191</v>
      </c>
      <c r="F183" s="247" t="s">
        <v>193</v>
      </c>
      <c r="G183" s="248">
        <v>73.3</v>
      </c>
      <c r="H183" s="258"/>
      <c r="I183" s="259"/>
      <c r="J183" s="259"/>
      <c r="K183" s="259"/>
      <c r="L183" s="250">
        <f t="shared" si="62"/>
        <v>73.3</v>
      </c>
    </row>
    <row r="184" spans="1:12" ht="25.5">
      <c r="A184" s="255" t="s">
        <v>43</v>
      </c>
      <c r="B184" s="247" t="s">
        <v>27</v>
      </c>
      <c r="C184" s="247" t="s">
        <v>38</v>
      </c>
      <c r="D184" s="247" t="s">
        <v>49</v>
      </c>
      <c r="E184" s="247" t="s">
        <v>191</v>
      </c>
      <c r="F184" s="247" t="s">
        <v>44</v>
      </c>
      <c r="G184" s="248">
        <v>30</v>
      </c>
      <c r="H184" s="258">
        <v>520.75</v>
      </c>
      <c r="I184" s="259"/>
      <c r="J184" s="259"/>
      <c r="K184" s="259"/>
      <c r="L184" s="250">
        <f t="shared" si="62"/>
        <v>550.75</v>
      </c>
    </row>
    <row r="185" spans="1:12" hidden="1">
      <c r="A185" s="73" t="s">
        <v>194</v>
      </c>
      <c r="B185" s="18"/>
      <c r="C185" s="18" t="s">
        <v>38</v>
      </c>
      <c r="D185" s="18" t="s">
        <v>195</v>
      </c>
      <c r="E185" s="18"/>
      <c r="F185" s="18"/>
      <c r="G185" s="19">
        <f>G186+G209+G206</f>
        <v>30350</v>
      </c>
      <c r="H185" s="19">
        <f>H186+H209+H206</f>
        <v>-11350</v>
      </c>
      <c r="I185" s="19">
        <f>I186+I209+I206</f>
        <v>5055</v>
      </c>
      <c r="J185" s="19">
        <f>J186+J209+J206</f>
        <v>0</v>
      </c>
      <c r="K185" s="19">
        <f t="shared" ref="K185:L185" si="75">K186+K209+K206</f>
        <v>0</v>
      </c>
      <c r="L185" s="19">
        <f t="shared" si="75"/>
        <v>24055</v>
      </c>
    </row>
    <row r="186" spans="1:12" hidden="1">
      <c r="A186" s="74" t="s">
        <v>196</v>
      </c>
      <c r="B186" s="42" t="s">
        <v>27</v>
      </c>
      <c r="C186" s="42" t="s">
        <v>38</v>
      </c>
      <c r="D186" s="42" t="s">
        <v>195</v>
      </c>
      <c r="E186" s="42" t="s">
        <v>197</v>
      </c>
      <c r="F186" s="42"/>
      <c r="G186" s="66">
        <f>G187</f>
        <v>25350</v>
      </c>
      <c r="H186" s="66">
        <f>H187</f>
        <v>-25350</v>
      </c>
      <c r="I186" s="66">
        <f>I187</f>
        <v>0</v>
      </c>
      <c r="J186" s="66">
        <f>J187</f>
        <v>0</v>
      </c>
      <c r="K186" s="66">
        <f t="shared" ref="K186:L186" si="76">K187</f>
        <v>0</v>
      </c>
      <c r="L186" s="66">
        <f t="shared" si="76"/>
        <v>0</v>
      </c>
    </row>
    <row r="187" spans="1:12" s="52" customFormat="1" ht="63.75" hidden="1">
      <c r="A187" s="75" t="s">
        <v>198</v>
      </c>
      <c r="B187" s="7"/>
      <c r="C187" s="7" t="s">
        <v>38</v>
      </c>
      <c r="D187" s="7" t="s">
        <v>195</v>
      </c>
      <c r="E187" s="7" t="s">
        <v>199</v>
      </c>
      <c r="F187" s="7"/>
      <c r="G187" s="5">
        <f>G188+G190+G192+G194+G196+G200+G202+G204+G198</f>
        <v>25350</v>
      </c>
      <c r="H187" s="5">
        <f>H188+H190+H192+H194+H196+H200+H202+H204+H198</f>
        <v>-25350</v>
      </c>
      <c r="I187" s="5">
        <f>I188+I190+I192+I194+I196+I200+I202+I204+I198</f>
        <v>0</v>
      </c>
      <c r="J187" s="5">
        <f>J188+J190+J192+J194+J196+J200+J202+J204+J198</f>
        <v>0</v>
      </c>
      <c r="K187" s="5">
        <f t="shared" ref="K187:L187" si="77">K188+K190+K192+K194+K196+K200+K202+K204+K198</f>
        <v>0</v>
      </c>
      <c r="L187" s="5">
        <f t="shared" si="77"/>
        <v>0</v>
      </c>
    </row>
    <row r="188" spans="1:12" s="20" customFormat="1" ht="38.25" hidden="1">
      <c r="A188" s="73" t="s">
        <v>200</v>
      </c>
      <c r="B188" s="18" t="s">
        <v>27</v>
      </c>
      <c r="C188" s="18" t="s">
        <v>38</v>
      </c>
      <c r="D188" s="18" t="s">
        <v>195</v>
      </c>
      <c r="E188" s="18" t="s">
        <v>201</v>
      </c>
      <c r="F188" s="18"/>
      <c r="G188" s="19">
        <f>G189</f>
        <v>10000</v>
      </c>
      <c r="H188" s="19">
        <f>H189</f>
        <v>-10000</v>
      </c>
      <c r="I188" s="19">
        <f>I189</f>
        <v>0</v>
      </c>
      <c r="J188" s="19">
        <f>J189</f>
        <v>0</v>
      </c>
      <c r="K188" s="19">
        <f t="shared" ref="K188:L188" si="78">K189</f>
        <v>0</v>
      </c>
      <c r="L188" s="19">
        <f t="shared" si="78"/>
        <v>0</v>
      </c>
    </row>
    <row r="189" spans="1:12" ht="25.5" hidden="1">
      <c r="A189" s="28" t="s">
        <v>43</v>
      </c>
      <c r="B189" s="24" t="s">
        <v>27</v>
      </c>
      <c r="C189" s="24" t="s">
        <v>38</v>
      </c>
      <c r="D189" s="24" t="s">
        <v>195</v>
      </c>
      <c r="E189" s="24" t="s">
        <v>202</v>
      </c>
      <c r="F189" s="24" t="s">
        <v>44</v>
      </c>
      <c r="G189" s="25">
        <v>10000</v>
      </c>
      <c r="H189" s="26">
        <v>-10000</v>
      </c>
      <c r="I189" s="27"/>
      <c r="J189" s="27"/>
      <c r="K189" s="27"/>
      <c r="L189" s="16">
        <f t="shared" si="62"/>
        <v>0</v>
      </c>
    </row>
    <row r="190" spans="1:12" s="20" customFormat="1" ht="25.5" hidden="1">
      <c r="A190" s="73" t="s">
        <v>203</v>
      </c>
      <c r="B190" s="18" t="s">
        <v>27</v>
      </c>
      <c r="C190" s="18" t="s">
        <v>38</v>
      </c>
      <c r="D190" s="18" t="s">
        <v>195</v>
      </c>
      <c r="E190" s="18" t="s">
        <v>204</v>
      </c>
      <c r="F190" s="18"/>
      <c r="G190" s="19">
        <f>G191</f>
        <v>5000</v>
      </c>
      <c r="H190" s="19">
        <f>H191</f>
        <v>-5000</v>
      </c>
      <c r="I190" s="19">
        <f>I191</f>
        <v>0</v>
      </c>
      <c r="J190" s="19">
        <f>J191</f>
        <v>0</v>
      </c>
      <c r="K190" s="19">
        <f t="shared" ref="K190:L190" si="79">K191</f>
        <v>0</v>
      </c>
      <c r="L190" s="19">
        <f t="shared" si="79"/>
        <v>0</v>
      </c>
    </row>
    <row r="191" spans="1:12" ht="25.5" hidden="1">
      <c r="A191" s="28" t="s">
        <v>43</v>
      </c>
      <c r="B191" s="24" t="s">
        <v>27</v>
      </c>
      <c r="C191" s="24" t="s">
        <v>38</v>
      </c>
      <c r="D191" s="24" t="s">
        <v>195</v>
      </c>
      <c r="E191" s="24" t="s">
        <v>204</v>
      </c>
      <c r="F191" s="24" t="s">
        <v>44</v>
      </c>
      <c r="G191" s="25">
        <v>5000</v>
      </c>
      <c r="H191" s="26">
        <v>-5000</v>
      </c>
      <c r="I191" s="27"/>
      <c r="J191" s="27"/>
      <c r="K191" s="27"/>
      <c r="L191" s="16">
        <f t="shared" si="62"/>
        <v>0</v>
      </c>
    </row>
    <row r="192" spans="1:12" s="20" customFormat="1" hidden="1">
      <c r="A192" s="73" t="s">
        <v>205</v>
      </c>
      <c r="B192" s="18" t="s">
        <v>27</v>
      </c>
      <c r="C192" s="18" t="s">
        <v>38</v>
      </c>
      <c r="D192" s="18" t="s">
        <v>195</v>
      </c>
      <c r="E192" s="18" t="s">
        <v>206</v>
      </c>
      <c r="F192" s="18"/>
      <c r="G192" s="19">
        <f>G193</f>
        <v>3000</v>
      </c>
      <c r="H192" s="19">
        <f>H193</f>
        <v>-3000</v>
      </c>
      <c r="I192" s="19">
        <f>I193</f>
        <v>0</v>
      </c>
      <c r="J192" s="19">
        <f>J193</f>
        <v>0</v>
      </c>
      <c r="K192" s="19">
        <f t="shared" ref="K192:L192" si="80">K193</f>
        <v>0</v>
      </c>
      <c r="L192" s="19">
        <f t="shared" si="80"/>
        <v>0</v>
      </c>
    </row>
    <row r="193" spans="1:12" ht="25.5" hidden="1">
      <c r="A193" s="28" t="s">
        <v>43</v>
      </c>
      <c r="B193" s="24" t="s">
        <v>27</v>
      </c>
      <c r="C193" s="24" t="s">
        <v>38</v>
      </c>
      <c r="D193" s="24" t="s">
        <v>195</v>
      </c>
      <c r="E193" s="24" t="s">
        <v>206</v>
      </c>
      <c r="F193" s="24" t="s">
        <v>44</v>
      </c>
      <c r="G193" s="25">
        <v>3000</v>
      </c>
      <c r="H193" s="26">
        <v>-3000</v>
      </c>
      <c r="I193" s="27"/>
      <c r="J193" s="27"/>
      <c r="K193" s="27"/>
      <c r="L193" s="16">
        <f t="shared" si="62"/>
        <v>0</v>
      </c>
    </row>
    <row r="194" spans="1:12" s="20" customFormat="1" hidden="1">
      <c r="A194" s="73" t="s">
        <v>207</v>
      </c>
      <c r="B194" s="18" t="s">
        <v>27</v>
      </c>
      <c r="C194" s="18" t="s">
        <v>38</v>
      </c>
      <c r="D194" s="18" t="s">
        <v>195</v>
      </c>
      <c r="E194" s="18" t="s">
        <v>208</v>
      </c>
      <c r="F194" s="18"/>
      <c r="G194" s="19">
        <f>G195</f>
        <v>1000</v>
      </c>
      <c r="H194" s="19">
        <f>H195</f>
        <v>-1000</v>
      </c>
      <c r="I194" s="19">
        <f>I195</f>
        <v>0</v>
      </c>
      <c r="J194" s="19">
        <f>J195</f>
        <v>0</v>
      </c>
      <c r="K194" s="19">
        <f t="shared" ref="K194:L194" si="81">K195</f>
        <v>0</v>
      </c>
      <c r="L194" s="19">
        <f t="shared" si="81"/>
        <v>0</v>
      </c>
    </row>
    <row r="195" spans="1:12" ht="25.5" hidden="1">
      <c r="A195" s="28" t="s">
        <v>43</v>
      </c>
      <c r="B195" s="24" t="s">
        <v>27</v>
      </c>
      <c r="C195" s="24" t="s">
        <v>38</v>
      </c>
      <c r="D195" s="24" t="s">
        <v>195</v>
      </c>
      <c r="E195" s="24" t="s">
        <v>208</v>
      </c>
      <c r="F195" s="24" t="s">
        <v>44</v>
      </c>
      <c r="G195" s="25">
        <v>1000</v>
      </c>
      <c r="H195" s="26">
        <v>-1000</v>
      </c>
      <c r="I195" s="27"/>
      <c r="J195" s="27"/>
      <c r="K195" s="27"/>
      <c r="L195" s="16">
        <f t="shared" si="62"/>
        <v>0</v>
      </c>
    </row>
    <row r="196" spans="1:12" s="20" customFormat="1" hidden="1">
      <c r="A196" s="73" t="s">
        <v>209</v>
      </c>
      <c r="B196" s="18" t="s">
        <v>27</v>
      </c>
      <c r="C196" s="18" t="s">
        <v>38</v>
      </c>
      <c r="D196" s="18" t="s">
        <v>195</v>
      </c>
      <c r="E196" s="18" t="s">
        <v>210</v>
      </c>
      <c r="F196" s="18"/>
      <c r="G196" s="19">
        <f>G197</f>
        <v>2000</v>
      </c>
      <c r="H196" s="19">
        <f>H197</f>
        <v>-2000</v>
      </c>
      <c r="I196" s="19">
        <f>I197</f>
        <v>0</v>
      </c>
      <c r="J196" s="19">
        <f>J197</f>
        <v>0</v>
      </c>
      <c r="K196" s="19">
        <f t="shared" ref="K196:L196" si="82">K197</f>
        <v>0</v>
      </c>
      <c r="L196" s="19">
        <f t="shared" si="82"/>
        <v>0</v>
      </c>
    </row>
    <row r="197" spans="1:12" ht="25.5" hidden="1">
      <c r="A197" s="28" t="s">
        <v>43</v>
      </c>
      <c r="B197" s="24" t="s">
        <v>27</v>
      </c>
      <c r="C197" s="24" t="s">
        <v>38</v>
      </c>
      <c r="D197" s="24" t="s">
        <v>195</v>
      </c>
      <c r="E197" s="24" t="s">
        <v>210</v>
      </c>
      <c r="F197" s="24" t="s">
        <v>44</v>
      </c>
      <c r="G197" s="25">
        <v>2000</v>
      </c>
      <c r="H197" s="26">
        <v>-2000</v>
      </c>
      <c r="I197" s="27"/>
      <c r="J197" s="27"/>
      <c r="K197" s="27"/>
      <c r="L197" s="16">
        <f t="shared" si="62"/>
        <v>0</v>
      </c>
    </row>
    <row r="198" spans="1:12" s="20" customFormat="1" hidden="1">
      <c r="A198" s="73" t="s">
        <v>211</v>
      </c>
      <c r="B198" s="18" t="s">
        <v>27</v>
      </c>
      <c r="C198" s="18" t="s">
        <v>38</v>
      </c>
      <c r="D198" s="18" t="s">
        <v>195</v>
      </c>
      <c r="E198" s="18" t="s">
        <v>212</v>
      </c>
      <c r="F198" s="18"/>
      <c r="G198" s="19">
        <f>G199</f>
        <v>3150</v>
      </c>
      <c r="H198" s="19">
        <f>H199</f>
        <v>-3150</v>
      </c>
      <c r="I198" s="19">
        <f>I199</f>
        <v>0</v>
      </c>
      <c r="J198" s="19">
        <f>J199</f>
        <v>0</v>
      </c>
      <c r="K198" s="19">
        <f t="shared" ref="K198:L198" si="83">K199</f>
        <v>0</v>
      </c>
      <c r="L198" s="19">
        <f t="shared" si="83"/>
        <v>0</v>
      </c>
    </row>
    <row r="199" spans="1:12" ht="25.5" hidden="1">
      <c r="A199" s="28" t="s">
        <v>43</v>
      </c>
      <c r="B199" s="24" t="s">
        <v>27</v>
      </c>
      <c r="C199" s="24" t="s">
        <v>38</v>
      </c>
      <c r="D199" s="24" t="s">
        <v>195</v>
      </c>
      <c r="E199" s="24" t="s">
        <v>212</v>
      </c>
      <c r="F199" s="24" t="s">
        <v>44</v>
      </c>
      <c r="G199" s="25">
        <v>3150</v>
      </c>
      <c r="H199" s="26">
        <v>-3150</v>
      </c>
      <c r="I199" s="27"/>
      <c r="J199" s="27"/>
      <c r="K199" s="27"/>
      <c r="L199" s="16">
        <f t="shared" si="62"/>
        <v>0</v>
      </c>
    </row>
    <row r="200" spans="1:12" s="20" customFormat="1" hidden="1">
      <c r="A200" s="73" t="s">
        <v>213</v>
      </c>
      <c r="B200" s="18" t="s">
        <v>27</v>
      </c>
      <c r="C200" s="18" t="s">
        <v>38</v>
      </c>
      <c r="D200" s="18" t="s">
        <v>195</v>
      </c>
      <c r="E200" s="18" t="s">
        <v>214</v>
      </c>
      <c r="F200" s="18"/>
      <c r="G200" s="19">
        <f>G201</f>
        <v>750</v>
      </c>
      <c r="H200" s="19">
        <f>H201</f>
        <v>-750</v>
      </c>
      <c r="I200" s="19">
        <f>I201</f>
        <v>0</v>
      </c>
      <c r="J200" s="19">
        <f>J201</f>
        <v>0</v>
      </c>
      <c r="K200" s="19">
        <f t="shared" ref="K200:L200" si="84">K201</f>
        <v>0</v>
      </c>
      <c r="L200" s="19">
        <f t="shared" si="84"/>
        <v>0</v>
      </c>
    </row>
    <row r="201" spans="1:12" ht="25.5" hidden="1">
      <c r="A201" s="28" t="s">
        <v>43</v>
      </c>
      <c r="B201" s="24" t="s">
        <v>27</v>
      </c>
      <c r="C201" s="24" t="s">
        <v>38</v>
      </c>
      <c r="D201" s="24" t="s">
        <v>195</v>
      </c>
      <c r="E201" s="24" t="s">
        <v>214</v>
      </c>
      <c r="F201" s="24" t="s">
        <v>44</v>
      </c>
      <c r="G201" s="25">
        <v>750</v>
      </c>
      <c r="H201" s="26">
        <v>-750</v>
      </c>
      <c r="I201" s="27"/>
      <c r="J201" s="27"/>
      <c r="K201" s="27"/>
      <c r="L201" s="16">
        <f t="shared" si="62"/>
        <v>0</v>
      </c>
    </row>
    <row r="202" spans="1:12" s="20" customFormat="1" ht="25.5" hidden="1">
      <c r="A202" s="73" t="s">
        <v>215</v>
      </c>
      <c r="B202" s="18" t="s">
        <v>27</v>
      </c>
      <c r="C202" s="18" t="s">
        <v>38</v>
      </c>
      <c r="D202" s="18" t="s">
        <v>195</v>
      </c>
      <c r="E202" s="18" t="s">
        <v>216</v>
      </c>
      <c r="F202" s="18"/>
      <c r="G202" s="19">
        <f>G203</f>
        <v>250</v>
      </c>
      <c r="H202" s="19">
        <f>H203</f>
        <v>-250</v>
      </c>
      <c r="I202" s="19">
        <f>I203</f>
        <v>0</v>
      </c>
      <c r="J202" s="19">
        <f>J203</f>
        <v>0</v>
      </c>
      <c r="K202" s="19">
        <f t="shared" ref="K202:L202" si="85">K203</f>
        <v>0</v>
      </c>
      <c r="L202" s="19">
        <f t="shared" si="85"/>
        <v>0</v>
      </c>
    </row>
    <row r="203" spans="1:12" ht="25.5" hidden="1">
      <c r="A203" s="28" t="s">
        <v>43</v>
      </c>
      <c r="B203" s="24" t="s">
        <v>27</v>
      </c>
      <c r="C203" s="24" t="s">
        <v>38</v>
      </c>
      <c r="D203" s="24" t="s">
        <v>195</v>
      </c>
      <c r="E203" s="24" t="s">
        <v>216</v>
      </c>
      <c r="F203" s="24" t="s">
        <v>44</v>
      </c>
      <c r="G203" s="25">
        <v>250</v>
      </c>
      <c r="H203" s="26">
        <v>-250</v>
      </c>
      <c r="I203" s="27"/>
      <c r="J203" s="27"/>
      <c r="K203" s="27"/>
      <c r="L203" s="16">
        <f t="shared" si="62"/>
        <v>0</v>
      </c>
    </row>
    <row r="204" spans="1:12" s="20" customFormat="1" hidden="1">
      <c r="A204" s="73" t="s">
        <v>217</v>
      </c>
      <c r="B204" s="18" t="s">
        <v>27</v>
      </c>
      <c r="C204" s="18" t="s">
        <v>38</v>
      </c>
      <c r="D204" s="18" t="s">
        <v>195</v>
      </c>
      <c r="E204" s="18" t="s">
        <v>218</v>
      </c>
      <c r="F204" s="18"/>
      <c r="G204" s="19">
        <f>G205</f>
        <v>200</v>
      </c>
      <c r="H204" s="19">
        <f>H205</f>
        <v>-200</v>
      </c>
      <c r="I204" s="19">
        <f>I205</f>
        <v>0</v>
      </c>
      <c r="J204" s="19">
        <f>J205</f>
        <v>0</v>
      </c>
      <c r="K204" s="19">
        <f t="shared" ref="K204:L204" si="86">K205</f>
        <v>0</v>
      </c>
      <c r="L204" s="19">
        <f t="shared" si="86"/>
        <v>0</v>
      </c>
    </row>
    <row r="205" spans="1:12" ht="25.5" hidden="1">
      <c r="A205" s="28" t="s">
        <v>43</v>
      </c>
      <c r="B205" s="24" t="s">
        <v>27</v>
      </c>
      <c r="C205" s="24" t="s">
        <v>38</v>
      </c>
      <c r="D205" s="24" t="s">
        <v>195</v>
      </c>
      <c r="E205" s="24" t="s">
        <v>218</v>
      </c>
      <c r="F205" s="24" t="s">
        <v>44</v>
      </c>
      <c r="G205" s="25">
        <v>200</v>
      </c>
      <c r="H205" s="26">
        <v>-200</v>
      </c>
      <c r="I205" s="27"/>
      <c r="J205" s="27"/>
      <c r="K205" s="27"/>
      <c r="L205" s="16">
        <f t="shared" si="62"/>
        <v>0</v>
      </c>
    </row>
    <row r="206" spans="1:12" ht="38.25" hidden="1">
      <c r="A206" s="40" t="s">
        <v>219</v>
      </c>
      <c r="B206" s="42" t="s">
        <v>27</v>
      </c>
      <c r="C206" s="42" t="s">
        <v>38</v>
      </c>
      <c r="D206" s="42" t="s">
        <v>195</v>
      </c>
      <c r="E206" s="42" t="s">
        <v>220</v>
      </c>
      <c r="F206" s="42"/>
      <c r="G206" s="66">
        <f>G207</f>
        <v>0</v>
      </c>
      <c r="H206" s="66">
        <f t="shared" ref="H206:L207" si="87">H207</f>
        <v>14000</v>
      </c>
      <c r="I206" s="66">
        <f t="shared" si="87"/>
        <v>0</v>
      </c>
      <c r="J206" s="66">
        <f t="shared" si="87"/>
        <v>0</v>
      </c>
      <c r="K206" s="66">
        <f t="shared" si="87"/>
        <v>0</v>
      </c>
      <c r="L206" s="66">
        <f t="shared" si="87"/>
        <v>14000</v>
      </c>
    </row>
    <row r="207" spans="1:12" s="20" customFormat="1" ht="51" hidden="1">
      <c r="A207" s="17" t="s">
        <v>221</v>
      </c>
      <c r="B207" s="18" t="s">
        <v>27</v>
      </c>
      <c r="C207" s="18" t="s">
        <v>38</v>
      </c>
      <c r="D207" s="18" t="s">
        <v>195</v>
      </c>
      <c r="E207" s="18" t="s">
        <v>222</v>
      </c>
      <c r="F207" s="18"/>
      <c r="G207" s="19">
        <f>G208</f>
        <v>0</v>
      </c>
      <c r="H207" s="19">
        <f t="shared" si="87"/>
        <v>14000</v>
      </c>
      <c r="I207" s="19">
        <f t="shared" si="87"/>
        <v>0</v>
      </c>
      <c r="J207" s="19">
        <f t="shared" si="87"/>
        <v>0</v>
      </c>
      <c r="K207" s="19">
        <f t="shared" si="87"/>
        <v>0</v>
      </c>
      <c r="L207" s="19">
        <f t="shared" si="87"/>
        <v>14000</v>
      </c>
    </row>
    <row r="208" spans="1:12" ht="38.25" hidden="1">
      <c r="A208" s="28" t="s">
        <v>159</v>
      </c>
      <c r="B208" s="24" t="s">
        <v>27</v>
      </c>
      <c r="C208" s="24" t="s">
        <v>38</v>
      </c>
      <c r="D208" s="24" t="s">
        <v>195</v>
      </c>
      <c r="E208" s="24" t="s">
        <v>222</v>
      </c>
      <c r="F208" s="24" t="s">
        <v>160</v>
      </c>
      <c r="G208" s="25"/>
      <c r="H208" s="26">
        <v>14000</v>
      </c>
      <c r="I208" s="27"/>
      <c r="J208" s="27"/>
      <c r="K208" s="27"/>
      <c r="L208" s="16">
        <f t="shared" si="62"/>
        <v>14000</v>
      </c>
    </row>
    <row r="209" spans="1:12" hidden="1">
      <c r="A209" s="76" t="s">
        <v>223</v>
      </c>
      <c r="B209" s="22" t="s">
        <v>27</v>
      </c>
      <c r="C209" s="22" t="s">
        <v>38</v>
      </c>
      <c r="D209" s="22" t="s">
        <v>195</v>
      </c>
      <c r="E209" s="22" t="s">
        <v>224</v>
      </c>
      <c r="F209" s="22"/>
      <c r="G209" s="23">
        <f>G210</f>
        <v>5000</v>
      </c>
      <c r="H209" s="23">
        <f>H210</f>
        <v>0</v>
      </c>
      <c r="I209" s="23">
        <f>I210</f>
        <v>5055</v>
      </c>
      <c r="J209" s="23">
        <f>J210</f>
        <v>0</v>
      </c>
      <c r="K209" s="23">
        <f t="shared" ref="K209:L209" si="88">K210</f>
        <v>0</v>
      </c>
      <c r="L209" s="23">
        <f t="shared" si="88"/>
        <v>10055</v>
      </c>
    </row>
    <row r="210" spans="1:12" s="80" customFormat="1" ht="38.25" hidden="1">
      <c r="A210" s="77" t="s">
        <v>225</v>
      </c>
      <c r="B210" s="24" t="s">
        <v>27</v>
      </c>
      <c r="C210" s="24" t="s">
        <v>38</v>
      </c>
      <c r="D210" s="24" t="s">
        <v>195</v>
      </c>
      <c r="E210" s="24" t="s">
        <v>224</v>
      </c>
      <c r="F210" s="24" t="s">
        <v>226</v>
      </c>
      <c r="G210" s="25">
        <v>5000</v>
      </c>
      <c r="H210" s="78"/>
      <c r="I210" s="79">
        <v>5055</v>
      </c>
      <c r="J210" s="79"/>
      <c r="K210" s="79"/>
      <c r="L210" s="16">
        <f t="shared" si="62"/>
        <v>10055</v>
      </c>
    </row>
    <row r="211" spans="1:12">
      <c r="A211" s="242" t="s">
        <v>227</v>
      </c>
      <c r="B211" s="243"/>
      <c r="C211" s="243" t="s">
        <v>38</v>
      </c>
      <c r="D211" s="243" t="s">
        <v>139</v>
      </c>
      <c r="E211" s="243"/>
      <c r="F211" s="243"/>
      <c r="G211" s="244">
        <f>G246+G248+G250+G252+G254</f>
        <v>0</v>
      </c>
      <c r="H211" s="244">
        <f t="shared" ref="H211:L211" si="89">H246+H248+H250+H252+H254</f>
        <v>0</v>
      </c>
      <c r="I211" s="244">
        <f t="shared" si="89"/>
        <v>0</v>
      </c>
      <c r="J211" s="244">
        <f t="shared" si="89"/>
        <v>53822.129000000001</v>
      </c>
      <c r="K211" s="244">
        <f t="shared" si="89"/>
        <v>8736.4619999999995</v>
      </c>
      <c r="L211" s="244">
        <f t="shared" si="89"/>
        <v>62558.591</v>
      </c>
    </row>
    <row r="212" spans="1:12" ht="38.25" hidden="1">
      <c r="A212" s="40" t="s">
        <v>219</v>
      </c>
      <c r="B212" s="42" t="s">
        <v>27</v>
      </c>
      <c r="C212" s="42"/>
      <c r="D212" s="42"/>
      <c r="E212" s="42" t="s">
        <v>220</v>
      </c>
      <c r="F212" s="42"/>
      <c r="G212" s="66">
        <f>G213</f>
        <v>14000</v>
      </c>
      <c r="H212" s="66">
        <f t="shared" ref="H212:L213" si="90">H213</f>
        <v>-14000</v>
      </c>
      <c r="I212" s="66">
        <f t="shared" si="90"/>
        <v>0</v>
      </c>
      <c r="J212" s="66">
        <f t="shared" si="90"/>
        <v>0</v>
      </c>
      <c r="K212" s="66">
        <f t="shared" si="90"/>
        <v>0</v>
      </c>
      <c r="L212" s="66">
        <f t="shared" si="90"/>
        <v>0</v>
      </c>
    </row>
    <row r="213" spans="1:12" s="20" customFormat="1" ht="51" hidden="1">
      <c r="A213" s="17" t="s">
        <v>221</v>
      </c>
      <c r="B213" s="18" t="s">
        <v>27</v>
      </c>
      <c r="C213" s="18" t="s">
        <v>38</v>
      </c>
      <c r="D213" s="18" t="s">
        <v>139</v>
      </c>
      <c r="E213" s="18" t="s">
        <v>222</v>
      </c>
      <c r="F213" s="18"/>
      <c r="G213" s="19">
        <f>G214</f>
        <v>14000</v>
      </c>
      <c r="H213" s="19">
        <f t="shared" si="90"/>
        <v>-14000</v>
      </c>
      <c r="I213" s="19">
        <f t="shared" si="90"/>
        <v>0</v>
      </c>
      <c r="J213" s="19">
        <f t="shared" si="90"/>
        <v>0</v>
      </c>
      <c r="K213" s="19">
        <f t="shared" si="90"/>
        <v>0</v>
      </c>
      <c r="L213" s="19">
        <f t="shared" si="90"/>
        <v>0</v>
      </c>
    </row>
    <row r="214" spans="1:12" ht="38.25" hidden="1">
      <c r="A214" s="28" t="s">
        <v>159</v>
      </c>
      <c r="B214" s="24" t="s">
        <v>27</v>
      </c>
      <c r="C214" s="24" t="s">
        <v>38</v>
      </c>
      <c r="D214" s="24" t="s">
        <v>139</v>
      </c>
      <c r="E214" s="24" t="s">
        <v>222</v>
      </c>
      <c r="F214" s="24" t="s">
        <v>160</v>
      </c>
      <c r="G214" s="25">
        <v>14000</v>
      </c>
      <c r="H214" s="26">
        <v>-14000</v>
      </c>
      <c r="I214" s="27"/>
      <c r="J214" s="27"/>
      <c r="K214" s="27"/>
      <c r="L214" s="16">
        <f t="shared" si="62"/>
        <v>0</v>
      </c>
    </row>
    <row r="215" spans="1:12" hidden="1">
      <c r="A215" s="74" t="s">
        <v>196</v>
      </c>
      <c r="B215" s="42" t="s">
        <v>27</v>
      </c>
      <c r="C215" s="42" t="s">
        <v>38</v>
      </c>
      <c r="D215" s="42" t="s">
        <v>139</v>
      </c>
      <c r="E215" s="42" t="s">
        <v>197</v>
      </c>
      <c r="F215" s="42"/>
      <c r="G215" s="66">
        <f>G216+G219+G222+G224+G226+G228+G230+G232+G234+G236+G238+G242+G244+G240</f>
        <v>0</v>
      </c>
      <c r="H215" s="66">
        <f t="shared" ref="H215:L215" si="91">H216+H219+H222+H224+H226+H228+H230+H232+H234+H236+H238+H242+H244+H240</f>
        <v>27521.9</v>
      </c>
      <c r="I215" s="66">
        <f t="shared" si="91"/>
        <v>0</v>
      </c>
      <c r="J215" s="66">
        <f t="shared" si="91"/>
        <v>6000</v>
      </c>
      <c r="K215" s="66">
        <f t="shared" si="91"/>
        <v>1721.9</v>
      </c>
      <c r="L215" s="66">
        <f t="shared" si="91"/>
        <v>35243.800000000003</v>
      </c>
    </row>
    <row r="216" spans="1:12" s="20" customFormat="1" ht="38.25" hidden="1">
      <c r="A216" s="73" t="s">
        <v>200</v>
      </c>
      <c r="B216" s="18" t="s">
        <v>27</v>
      </c>
      <c r="C216" s="18" t="s">
        <v>38</v>
      </c>
      <c r="D216" s="18" t="s">
        <v>139</v>
      </c>
      <c r="E216" s="18" t="s">
        <v>202</v>
      </c>
      <c r="F216" s="18"/>
      <c r="G216" s="19">
        <f t="shared" ref="G216:L216" si="92">G217+G218</f>
        <v>0</v>
      </c>
      <c r="H216" s="19">
        <f t="shared" si="92"/>
        <v>11721.9</v>
      </c>
      <c r="I216" s="19">
        <f t="shared" si="92"/>
        <v>0</v>
      </c>
      <c r="J216" s="19">
        <f t="shared" si="92"/>
        <v>0</v>
      </c>
      <c r="K216" s="19">
        <f t="shared" si="92"/>
        <v>822.07200000000012</v>
      </c>
      <c r="L216" s="19">
        <f t="shared" si="92"/>
        <v>12543.972</v>
      </c>
    </row>
    <row r="217" spans="1:12" ht="25.5" hidden="1">
      <c r="A217" s="28" t="s">
        <v>43</v>
      </c>
      <c r="B217" s="24" t="s">
        <v>27</v>
      </c>
      <c r="C217" s="24" t="s">
        <v>38</v>
      </c>
      <c r="D217" s="24" t="s">
        <v>139</v>
      </c>
      <c r="E217" s="24" t="s">
        <v>202</v>
      </c>
      <c r="F217" s="24" t="s">
        <v>44</v>
      </c>
      <c r="G217" s="25"/>
      <c r="H217" s="26">
        <f>10000-4500</f>
        <v>5500</v>
      </c>
      <c r="I217" s="27">
        <v>-2550.6790000000001</v>
      </c>
      <c r="J217" s="27"/>
      <c r="K217" s="27">
        <f>-899.828+0.037+1721.9</f>
        <v>822.10900000000015</v>
      </c>
      <c r="L217" s="16">
        <f t="shared" ref="L217:L280" si="93">I217+H217+G217+J217+K217</f>
        <v>3771.4300000000003</v>
      </c>
    </row>
    <row r="218" spans="1:12" ht="38.25" hidden="1">
      <c r="A218" s="28" t="s">
        <v>159</v>
      </c>
      <c r="B218" s="24" t="s">
        <v>27</v>
      </c>
      <c r="C218" s="24" t="s">
        <v>38</v>
      </c>
      <c r="D218" s="24" t="s">
        <v>139</v>
      </c>
      <c r="E218" s="24" t="s">
        <v>202</v>
      </c>
      <c r="F218" s="24" t="s">
        <v>160</v>
      </c>
      <c r="G218" s="25"/>
      <c r="H218" s="26">
        <f>4500+1721.9</f>
        <v>6221.9</v>
      </c>
      <c r="I218" s="27">
        <v>2550.6790000000001</v>
      </c>
      <c r="J218" s="27"/>
      <c r="K218" s="27">
        <v>-3.6999999999999998E-2</v>
      </c>
      <c r="L218" s="16">
        <f t="shared" si="93"/>
        <v>8772.5419999999995</v>
      </c>
    </row>
    <row r="219" spans="1:12" s="20" customFormat="1" ht="25.5" hidden="1">
      <c r="A219" s="73" t="s">
        <v>203</v>
      </c>
      <c r="B219" s="18" t="s">
        <v>27</v>
      </c>
      <c r="C219" s="18" t="s">
        <v>38</v>
      </c>
      <c r="D219" s="18" t="s">
        <v>139</v>
      </c>
      <c r="E219" s="18" t="s">
        <v>204</v>
      </c>
      <c r="F219" s="18"/>
      <c r="G219" s="19">
        <f>G220+G221</f>
        <v>0</v>
      </c>
      <c r="H219" s="19">
        <f>H220+H221</f>
        <v>5000</v>
      </c>
      <c r="I219" s="19">
        <f>I220+I221</f>
        <v>0</v>
      </c>
      <c r="J219" s="19">
        <f>J220+J221</f>
        <v>0</v>
      </c>
      <c r="K219" s="19">
        <f t="shared" ref="K219:L219" si="94">K220+K221</f>
        <v>0</v>
      </c>
      <c r="L219" s="19">
        <f t="shared" si="94"/>
        <v>5000</v>
      </c>
    </row>
    <row r="220" spans="1:12" ht="25.5" hidden="1">
      <c r="A220" s="28" t="s">
        <v>43</v>
      </c>
      <c r="B220" s="24" t="s">
        <v>27</v>
      </c>
      <c r="C220" s="24" t="s">
        <v>38</v>
      </c>
      <c r="D220" s="24" t="s">
        <v>139</v>
      </c>
      <c r="E220" s="24" t="s">
        <v>204</v>
      </c>
      <c r="F220" s="24" t="s">
        <v>44</v>
      </c>
      <c r="G220" s="25"/>
      <c r="H220" s="26">
        <v>5000</v>
      </c>
      <c r="I220" s="27">
        <v>-449.32100000000003</v>
      </c>
      <c r="J220" s="27"/>
      <c r="K220" s="27"/>
      <c r="L220" s="16">
        <f t="shared" si="93"/>
        <v>4550.6790000000001</v>
      </c>
    </row>
    <row r="221" spans="1:12" ht="38.25" hidden="1">
      <c r="A221" s="28" t="s">
        <v>159</v>
      </c>
      <c r="B221" s="24" t="s">
        <v>27</v>
      </c>
      <c r="C221" s="24" t="s">
        <v>38</v>
      </c>
      <c r="D221" s="24" t="s">
        <v>139</v>
      </c>
      <c r="E221" s="24" t="s">
        <v>204</v>
      </c>
      <c r="F221" s="24" t="s">
        <v>160</v>
      </c>
      <c r="G221" s="25"/>
      <c r="H221" s="26"/>
      <c r="I221" s="27">
        <v>449.32100000000003</v>
      </c>
      <c r="J221" s="27"/>
      <c r="K221" s="27"/>
      <c r="L221" s="16">
        <f t="shared" si="93"/>
        <v>449.32100000000003</v>
      </c>
    </row>
    <row r="222" spans="1:12" s="20" customFormat="1" hidden="1">
      <c r="A222" s="73" t="s">
        <v>205</v>
      </c>
      <c r="B222" s="18" t="s">
        <v>27</v>
      </c>
      <c r="C222" s="18" t="s">
        <v>38</v>
      </c>
      <c r="D222" s="18" t="s">
        <v>139</v>
      </c>
      <c r="E222" s="18" t="s">
        <v>206</v>
      </c>
      <c r="F222" s="18"/>
      <c r="G222" s="19">
        <f>G223</f>
        <v>0</v>
      </c>
      <c r="H222" s="19">
        <f>H223</f>
        <v>3000</v>
      </c>
      <c r="I222" s="19">
        <f>I223</f>
        <v>0</v>
      </c>
      <c r="J222" s="19">
        <f>J223</f>
        <v>0</v>
      </c>
      <c r="K222" s="19">
        <f t="shared" ref="K222:L222" si="95">K223</f>
        <v>-3000</v>
      </c>
      <c r="L222" s="19">
        <f t="shared" si="95"/>
        <v>0</v>
      </c>
    </row>
    <row r="223" spans="1:12" ht="25.5" hidden="1">
      <c r="A223" s="28" t="s">
        <v>43</v>
      </c>
      <c r="B223" s="24" t="s">
        <v>27</v>
      </c>
      <c r="C223" s="24" t="s">
        <v>38</v>
      </c>
      <c r="D223" s="24" t="s">
        <v>139</v>
      </c>
      <c r="E223" s="24" t="s">
        <v>206</v>
      </c>
      <c r="F223" s="24" t="s">
        <v>44</v>
      </c>
      <c r="G223" s="25"/>
      <c r="H223" s="26">
        <v>3000</v>
      </c>
      <c r="I223" s="27"/>
      <c r="J223" s="27"/>
      <c r="K223" s="27">
        <v>-3000</v>
      </c>
      <c r="L223" s="16">
        <f t="shared" si="93"/>
        <v>0</v>
      </c>
    </row>
    <row r="224" spans="1:12" s="20" customFormat="1" hidden="1">
      <c r="A224" s="73" t="s">
        <v>207</v>
      </c>
      <c r="B224" s="18" t="s">
        <v>27</v>
      </c>
      <c r="C224" s="18" t="s">
        <v>38</v>
      </c>
      <c r="D224" s="18" t="s">
        <v>139</v>
      </c>
      <c r="E224" s="18" t="s">
        <v>208</v>
      </c>
      <c r="F224" s="18"/>
      <c r="G224" s="19">
        <f t="shared" ref="G224:L224" si="96">G225</f>
        <v>0</v>
      </c>
      <c r="H224" s="19">
        <f t="shared" si="96"/>
        <v>1000</v>
      </c>
      <c r="I224" s="19">
        <f t="shared" si="96"/>
        <v>0</v>
      </c>
      <c r="J224" s="19">
        <f t="shared" si="96"/>
        <v>0</v>
      </c>
      <c r="K224" s="19">
        <f t="shared" si="96"/>
        <v>933.62400000000002</v>
      </c>
      <c r="L224" s="19">
        <f t="shared" si="96"/>
        <v>1933.624</v>
      </c>
    </row>
    <row r="225" spans="1:12" ht="25.5" hidden="1">
      <c r="A225" s="28" t="s">
        <v>43</v>
      </c>
      <c r="B225" s="24" t="s">
        <v>27</v>
      </c>
      <c r="C225" s="24" t="s">
        <v>38</v>
      </c>
      <c r="D225" s="24" t="s">
        <v>139</v>
      </c>
      <c r="E225" s="24" t="s">
        <v>208</v>
      </c>
      <c r="F225" s="24" t="s">
        <v>44</v>
      </c>
      <c r="G225" s="25"/>
      <c r="H225" s="26">
        <v>1000</v>
      </c>
      <c r="I225" s="27"/>
      <c r="J225" s="27"/>
      <c r="K225" s="27">
        <v>933.62400000000002</v>
      </c>
      <c r="L225" s="16">
        <f t="shared" si="93"/>
        <v>1933.624</v>
      </c>
    </row>
    <row r="226" spans="1:12" s="20" customFormat="1" hidden="1">
      <c r="A226" s="73" t="s">
        <v>209</v>
      </c>
      <c r="B226" s="18" t="s">
        <v>27</v>
      </c>
      <c r="C226" s="18" t="s">
        <v>38</v>
      </c>
      <c r="D226" s="18" t="s">
        <v>139</v>
      </c>
      <c r="E226" s="18" t="s">
        <v>210</v>
      </c>
      <c r="F226" s="18"/>
      <c r="G226" s="19">
        <f>G227</f>
        <v>0</v>
      </c>
      <c r="H226" s="19">
        <f>H227</f>
        <v>2000</v>
      </c>
      <c r="I226" s="19">
        <f>I227</f>
        <v>0</v>
      </c>
      <c r="J226" s="19">
        <f>J227</f>
        <v>0</v>
      </c>
      <c r="K226" s="19">
        <f t="shared" ref="K226:L226" si="97">K227</f>
        <v>-490.52600000000001</v>
      </c>
      <c r="L226" s="19">
        <f t="shared" si="97"/>
        <v>1509.4739999999999</v>
      </c>
    </row>
    <row r="227" spans="1:12" ht="25.5" hidden="1">
      <c r="A227" s="28" t="s">
        <v>43</v>
      </c>
      <c r="B227" s="24" t="s">
        <v>27</v>
      </c>
      <c r="C227" s="24" t="s">
        <v>38</v>
      </c>
      <c r="D227" s="24" t="s">
        <v>139</v>
      </c>
      <c r="E227" s="24" t="s">
        <v>210</v>
      </c>
      <c r="F227" s="24" t="s">
        <v>44</v>
      </c>
      <c r="G227" s="25"/>
      <c r="H227" s="26">
        <v>2000</v>
      </c>
      <c r="I227" s="27"/>
      <c r="J227" s="27"/>
      <c r="K227" s="27">
        <v>-490.52600000000001</v>
      </c>
      <c r="L227" s="16">
        <f t="shared" si="93"/>
        <v>1509.4739999999999</v>
      </c>
    </row>
    <row r="228" spans="1:12" s="20" customFormat="1" hidden="1">
      <c r="A228" s="73" t="s">
        <v>734</v>
      </c>
      <c r="B228" s="18" t="s">
        <v>27</v>
      </c>
      <c r="C228" s="18" t="s">
        <v>38</v>
      </c>
      <c r="D228" s="18" t="s">
        <v>139</v>
      </c>
      <c r="E228" s="18" t="s">
        <v>212</v>
      </c>
      <c r="F228" s="18"/>
      <c r="G228" s="19">
        <f t="shared" ref="G228:L228" si="98">G229</f>
        <v>0</v>
      </c>
      <c r="H228" s="19">
        <f t="shared" si="98"/>
        <v>3150</v>
      </c>
      <c r="I228" s="19">
        <f t="shared" si="98"/>
        <v>0</v>
      </c>
      <c r="J228" s="19">
        <f t="shared" si="98"/>
        <v>6000</v>
      </c>
      <c r="K228" s="19">
        <f t="shared" si="98"/>
        <v>-870.07799999999997</v>
      </c>
      <c r="L228" s="19">
        <f t="shared" si="98"/>
        <v>8279.9220000000005</v>
      </c>
    </row>
    <row r="229" spans="1:12" ht="25.5" hidden="1">
      <c r="A229" s="28" t="s">
        <v>43</v>
      </c>
      <c r="B229" s="24" t="s">
        <v>27</v>
      </c>
      <c r="C229" s="24" t="s">
        <v>38</v>
      </c>
      <c r="D229" s="24" t="s">
        <v>139</v>
      </c>
      <c r="E229" s="24" t="s">
        <v>212</v>
      </c>
      <c r="F229" s="24" t="s">
        <v>44</v>
      </c>
      <c r="G229" s="25"/>
      <c r="H229" s="26">
        <v>3150</v>
      </c>
      <c r="I229" s="27"/>
      <c r="J229" s="27">
        <v>6000</v>
      </c>
      <c r="K229" s="27">
        <v>-870.07799999999997</v>
      </c>
      <c r="L229" s="16">
        <f t="shared" si="93"/>
        <v>8279.9220000000005</v>
      </c>
    </row>
    <row r="230" spans="1:12" s="20" customFormat="1" hidden="1">
      <c r="A230" s="73" t="s">
        <v>213</v>
      </c>
      <c r="B230" s="18" t="s">
        <v>27</v>
      </c>
      <c r="C230" s="18" t="s">
        <v>38</v>
      </c>
      <c r="D230" s="18" t="s">
        <v>139</v>
      </c>
      <c r="E230" s="18" t="s">
        <v>214</v>
      </c>
      <c r="F230" s="18"/>
      <c r="G230" s="19">
        <f>G231</f>
        <v>0</v>
      </c>
      <c r="H230" s="19">
        <f>H231</f>
        <v>1200</v>
      </c>
      <c r="I230" s="19">
        <f>I231</f>
        <v>0</v>
      </c>
      <c r="J230" s="19">
        <f>J231</f>
        <v>0</v>
      </c>
      <c r="K230" s="19">
        <f t="shared" ref="K230:L230" si="99">K231</f>
        <v>0</v>
      </c>
      <c r="L230" s="19">
        <f t="shared" si="99"/>
        <v>1200</v>
      </c>
    </row>
    <row r="231" spans="1:12" ht="38.25" hidden="1">
      <c r="A231" s="28" t="s">
        <v>159</v>
      </c>
      <c r="B231" s="24" t="s">
        <v>27</v>
      </c>
      <c r="C231" s="24" t="s">
        <v>38</v>
      </c>
      <c r="D231" s="24" t="s">
        <v>139</v>
      </c>
      <c r="E231" s="24" t="s">
        <v>214</v>
      </c>
      <c r="F231" s="24" t="s">
        <v>160</v>
      </c>
      <c r="G231" s="25"/>
      <c r="H231" s="26">
        <f>750+450</f>
        <v>1200</v>
      </c>
      <c r="I231" s="27"/>
      <c r="J231" s="27"/>
      <c r="K231" s="27"/>
      <c r="L231" s="16">
        <f t="shared" si="93"/>
        <v>1200</v>
      </c>
    </row>
    <row r="232" spans="1:12" s="20" customFormat="1" ht="25.5" hidden="1">
      <c r="A232" s="73" t="s">
        <v>215</v>
      </c>
      <c r="B232" s="18" t="s">
        <v>27</v>
      </c>
      <c r="C232" s="18" t="s">
        <v>38</v>
      </c>
      <c r="D232" s="18" t="s">
        <v>139</v>
      </c>
      <c r="E232" s="18" t="s">
        <v>216</v>
      </c>
      <c r="F232" s="18"/>
      <c r="G232" s="19">
        <f>G233</f>
        <v>0</v>
      </c>
      <c r="H232" s="19">
        <f>H233</f>
        <v>250</v>
      </c>
      <c r="I232" s="19">
        <f>I233</f>
        <v>0</v>
      </c>
      <c r="J232" s="19">
        <f>J233</f>
        <v>0</v>
      </c>
      <c r="K232" s="19">
        <f t="shared" ref="K232:L232" si="100">K233</f>
        <v>0</v>
      </c>
      <c r="L232" s="19">
        <f t="shared" si="100"/>
        <v>250</v>
      </c>
    </row>
    <row r="233" spans="1:12" hidden="1">
      <c r="A233" s="81" t="s">
        <v>228</v>
      </c>
      <c r="B233" s="24" t="s">
        <v>27</v>
      </c>
      <c r="C233" s="24" t="s">
        <v>38</v>
      </c>
      <c r="D233" s="24" t="s">
        <v>139</v>
      </c>
      <c r="E233" s="24" t="s">
        <v>216</v>
      </c>
      <c r="F233" s="24" t="s">
        <v>118</v>
      </c>
      <c r="G233" s="25"/>
      <c r="H233" s="26">
        <v>250</v>
      </c>
      <c r="I233" s="27"/>
      <c r="J233" s="27"/>
      <c r="K233" s="27"/>
      <c r="L233" s="16">
        <f t="shared" si="93"/>
        <v>250</v>
      </c>
    </row>
    <row r="234" spans="1:12" s="20" customFormat="1" hidden="1">
      <c r="A234" s="73" t="s">
        <v>217</v>
      </c>
      <c r="B234" s="18" t="s">
        <v>27</v>
      </c>
      <c r="C234" s="18" t="s">
        <v>38</v>
      </c>
      <c r="D234" s="18" t="s">
        <v>139</v>
      </c>
      <c r="E234" s="18" t="s">
        <v>218</v>
      </c>
      <c r="F234" s="18"/>
      <c r="G234" s="19">
        <f>G235</f>
        <v>0</v>
      </c>
      <c r="H234" s="19">
        <f>H235</f>
        <v>200</v>
      </c>
      <c r="I234" s="19">
        <f>I235</f>
        <v>0</v>
      </c>
      <c r="J234" s="19">
        <f>J235</f>
        <v>0</v>
      </c>
      <c r="K234" s="19">
        <f t="shared" ref="K234:L234" si="101">K235</f>
        <v>0</v>
      </c>
      <c r="L234" s="19">
        <f t="shared" si="101"/>
        <v>200</v>
      </c>
    </row>
    <row r="235" spans="1:12" hidden="1">
      <c r="A235" s="81" t="s">
        <v>228</v>
      </c>
      <c r="B235" s="24" t="s">
        <v>27</v>
      </c>
      <c r="C235" s="24" t="s">
        <v>38</v>
      </c>
      <c r="D235" s="24" t="s">
        <v>139</v>
      </c>
      <c r="E235" s="24" t="s">
        <v>218</v>
      </c>
      <c r="F235" s="24" t="s">
        <v>118</v>
      </c>
      <c r="G235" s="25"/>
      <c r="H235" s="26">
        <v>200</v>
      </c>
      <c r="I235" s="27"/>
      <c r="J235" s="27"/>
      <c r="K235" s="27"/>
      <c r="L235" s="16">
        <f t="shared" si="93"/>
        <v>200</v>
      </c>
    </row>
    <row r="236" spans="1:12" s="20" customFormat="1" ht="38.25" hidden="1">
      <c r="A236" s="96" t="s">
        <v>725</v>
      </c>
      <c r="B236" s="18" t="s">
        <v>27</v>
      </c>
      <c r="C236" s="18" t="s">
        <v>38</v>
      </c>
      <c r="D236" s="18" t="s">
        <v>139</v>
      </c>
      <c r="E236" s="18" t="s">
        <v>726</v>
      </c>
      <c r="F236" s="18"/>
      <c r="G236" s="19">
        <f>G237</f>
        <v>0</v>
      </c>
      <c r="H236" s="19">
        <f t="shared" ref="H236:L236" si="102">H237</f>
        <v>0</v>
      </c>
      <c r="I236" s="19">
        <f t="shared" si="102"/>
        <v>0</v>
      </c>
      <c r="J236" s="19">
        <f t="shared" si="102"/>
        <v>0</v>
      </c>
      <c r="K236" s="19">
        <f t="shared" si="102"/>
        <v>899.82799999999997</v>
      </c>
      <c r="L236" s="19">
        <f t="shared" si="102"/>
        <v>899.82799999999997</v>
      </c>
    </row>
    <row r="237" spans="1:12" ht="25.5" hidden="1">
      <c r="A237" s="28" t="s">
        <v>43</v>
      </c>
      <c r="B237" s="24" t="s">
        <v>27</v>
      </c>
      <c r="C237" s="24" t="s">
        <v>38</v>
      </c>
      <c r="D237" s="24" t="s">
        <v>139</v>
      </c>
      <c r="E237" s="24" t="s">
        <v>726</v>
      </c>
      <c r="F237" s="24" t="s">
        <v>44</v>
      </c>
      <c r="G237" s="25"/>
      <c r="H237" s="26"/>
      <c r="I237" s="27"/>
      <c r="J237" s="27"/>
      <c r="K237" s="27">
        <v>899.82799999999997</v>
      </c>
      <c r="L237" s="16">
        <f t="shared" si="93"/>
        <v>899.82799999999997</v>
      </c>
    </row>
    <row r="238" spans="1:12" s="20" customFormat="1" hidden="1">
      <c r="A238" s="73" t="s">
        <v>727</v>
      </c>
      <c r="B238" s="18" t="s">
        <v>27</v>
      </c>
      <c r="C238" s="18" t="s">
        <v>38</v>
      </c>
      <c r="D238" s="18" t="s">
        <v>139</v>
      </c>
      <c r="E238" s="18" t="s">
        <v>728</v>
      </c>
      <c r="F238" s="18"/>
      <c r="G238" s="19">
        <f>G239</f>
        <v>0</v>
      </c>
      <c r="H238" s="19">
        <f t="shared" ref="H238:L238" si="103">H239</f>
        <v>0</v>
      </c>
      <c r="I238" s="19">
        <f t="shared" si="103"/>
        <v>0</v>
      </c>
      <c r="J238" s="19">
        <f t="shared" si="103"/>
        <v>0</v>
      </c>
      <c r="K238" s="19">
        <f t="shared" si="103"/>
        <v>914.90200000000004</v>
      </c>
      <c r="L238" s="19">
        <f t="shared" si="103"/>
        <v>914.90200000000004</v>
      </c>
    </row>
    <row r="239" spans="1:12" ht="24.75" hidden="1" customHeight="1">
      <c r="A239" s="28" t="s">
        <v>43</v>
      </c>
      <c r="B239" s="24" t="s">
        <v>27</v>
      </c>
      <c r="C239" s="24" t="s">
        <v>38</v>
      </c>
      <c r="D239" s="24" t="s">
        <v>139</v>
      </c>
      <c r="E239" s="24" t="s">
        <v>729</v>
      </c>
      <c r="F239" s="24" t="s">
        <v>44</v>
      </c>
      <c r="G239" s="25"/>
      <c r="H239" s="26"/>
      <c r="I239" s="27"/>
      <c r="J239" s="27"/>
      <c r="K239" s="27">
        <v>914.90200000000004</v>
      </c>
      <c r="L239" s="16">
        <f t="shared" si="93"/>
        <v>914.90200000000004</v>
      </c>
    </row>
    <row r="240" spans="1:12" s="20" customFormat="1" ht="24.75" hidden="1" customHeight="1">
      <c r="A240" s="150" t="s">
        <v>735</v>
      </c>
      <c r="B240" s="18" t="s">
        <v>27</v>
      </c>
      <c r="C240" s="18" t="s">
        <v>38</v>
      </c>
      <c r="D240" s="18" t="s">
        <v>139</v>
      </c>
      <c r="E240" s="18" t="s">
        <v>736</v>
      </c>
      <c r="F240" s="18"/>
      <c r="G240" s="19">
        <f>G241</f>
        <v>0</v>
      </c>
      <c r="H240" s="19">
        <f t="shared" ref="H240:L240" si="104">H241</f>
        <v>0</v>
      </c>
      <c r="I240" s="19">
        <f t="shared" si="104"/>
        <v>0</v>
      </c>
      <c r="J240" s="19">
        <f t="shared" si="104"/>
        <v>0</v>
      </c>
      <c r="K240" s="19">
        <f t="shared" si="104"/>
        <v>870.07799999999997</v>
      </c>
      <c r="L240" s="19">
        <f t="shared" si="104"/>
        <v>870.07799999999997</v>
      </c>
    </row>
    <row r="241" spans="1:12" ht="24.75" hidden="1" customHeight="1">
      <c r="A241" s="28" t="s">
        <v>43</v>
      </c>
      <c r="B241" s="24" t="s">
        <v>27</v>
      </c>
      <c r="C241" s="24" t="s">
        <v>38</v>
      </c>
      <c r="D241" s="24" t="s">
        <v>139</v>
      </c>
      <c r="E241" s="24" t="s">
        <v>736</v>
      </c>
      <c r="F241" s="24" t="s">
        <v>44</v>
      </c>
      <c r="G241" s="25"/>
      <c r="H241" s="26"/>
      <c r="I241" s="27"/>
      <c r="J241" s="27"/>
      <c r="K241" s="27">
        <v>870.07799999999997</v>
      </c>
      <c r="L241" s="16">
        <f t="shared" si="93"/>
        <v>870.07799999999997</v>
      </c>
    </row>
    <row r="242" spans="1:12" s="20" customFormat="1" ht="25.5" hidden="1">
      <c r="A242" s="96" t="s">
        <v>730</v>
      </c>
      <c r="B242" s="18" t="s">
        <v>27</v>
      </c>
      <c r="C242" s="18" t="s">
        <v>38</v>
      </c>
      <c r="D242" s="18" t="s">
        <v>139</v>
      </c>
      <c r="E242" s="18" t="s">
        <v>731</v>
      </c>
      <c r="F242" s="18"/>
      <c r="G242" s="19">
        <f>G243</f>
        <v>0</v>
      </c>
      <c r="H242" s="19">
        <f t="shared" ref="H242:L242" si="105">H243</f>
        <v>0</v>
      </c>
      <c r="I242" s="19">
        <f t="shared" si="105"/>
        <v>0</v>
      </c>
      <c r="J242" s="19">
        <f t="shared" si="105"/>
        <v>0</v>
      </c>
      <c r="K242" s="19">
        <f t="shared" si="105"/>
        <v>1291</v>
      </c>
      <c r="L242" s="19">
        <f t="shared" si="105"/>
        <v>1291</v>
      </c>
    </row>
    <row r="243" spans="1:12" ht="25.5" hidden="1">
      <c r="A243" s="28" t="s">
        <v>43</v>
      </c>
      <c r="B243" s="24" t="s">
        <v>27</v>
      </c>
      <c r="C243" s="24" t="s">
        <v>38</v>
      </c>
      <c r="D243" s="24" t="s">
        <v>139</v>
      </c>
      <c r="E243" s="24" t="s">
        <v>731</v>
      </c>
      <c r="F243" s="24" t="s">
        <v>44</v>
      </c>
      <c r="G243" s="25"/>
      <c r="H243" s="26"/>
      <c r="I243" s="27"/>
      <c r="J243" s="27"/>
      <c r="K243" s="27">
        <v>1291</v>
      </c>
      <c r="L243" s="16">
        <f t="shared" si="93"/>
        <v>1291</v>
      </c>
    </row>
    <row r="244" spans="1:12" s="20" customFormat="1" ht="38.25" hidden="1">
      <c r="A244" s="150" t="s">
        <v>732</v>
      </c>
      <c r="B244" s="18" t="s">
        <v>27</v>
      </c>
      <c r="C244" s="18" t="s">
        <v>38</v>
      </c>
      <c r="D244" s="18" t="s">
        <v>139</v>
      </c>
      <c r="E244" s="18" t="s">
        <v>733</v>
      </c>
      <c r="F244" s="18"/>
      <c r="G244" s="19">
        <f>G245</f>
        <v>0</v>
      </c>
      <c r="H244" s="19">
        <f t="shared" ref="H244:L244" si="106">H245</f>
        <v>0</v>
      </c>
      <c r="I244" s="19">
        <f t="shared" si="106"/>
        <v>0</v>
      </c>
      <c r="J244" s="19">
        <f t="shared" si="106"/>
        <v>0</v>
      </c>
      <c r="K244" s="19">
        <f t="shared" si="106"/>
        <v>351</v>
      </c>
      <c r="L244" s="19">
        <f t="shared" si="106"/>
        <v>351</v>
      </c>
    </row>
    <row r="245" spans="1:12" ht="25.5" hidden="1">
      <c r="A245" s="28" t="s">
        <v>43</v>
      </c>
      <c r="B245" s="24" t="s">
        <v>27</v>
      </c>
      <c r="C245" s="24" t="s">
        <v>38</v>
      </c>
      <c r="D245" s="24" t="s">
        <v>139</v>
      </c>
      <c r="E245" s="24" t="s">
        <v>733</v>
      </c>
      <c r="F245" s="24" t="s">
        <v>44</v>
      </c>
      <c r="G245" s="25"/>
      <c r="H245" s="26"/>
      <c r="I245" s="27"/>
      <c r="J245" s="27"/>
      <c r="K245" s="27">
        <v>351</v>
      </c>
      <c r="L245" s="16">
        <f t="shared" si="93"/>
        <v>351</v>
      </c>
    </row>
    <row r="246" spans="1:12" s="20" customFormat="1">
      <c r="A246" s="264" t="s">
        <v>229</v>
      </c>
      <c r="B246" s="243" t="s">
        <v>27</v>
      </c>
      <c r="C246" s="243" t="s">
        <v>38</v>
      </c>
      <c r="D246" s="243" t="s">
        <v>139</v>
      </c>
      <c r="E246" s="243" t="s">
        <v>230</v>
      </c>
      <c r="F246" s="243"/>
      <c r="G246" s="244">
        <f>G247</f>
        <v>0</v>
      </c>
      <c r="H246" s="244">
        <f>H247</f>
        <v>0</v>
      </c>
      <c r="I246" s="244">
        <f>I247</f>
        <v>0</v>
      </c>
      <c r="J246" s="244">
        <f>J247</f>
        <v>13472.034</v>
      </c>
      <c r="K246" s="244">
        <f t="shared" ref="K246:L246" si="107">K247</f>
        <v>0</v>
      </c>
      <c r="L246" s="244">
        <f t="shared" si="107"/>
        <v>13472.034</v>
      </c>
    </row>
    <row r="247" spans="1:12" ht="38.25">
      <c r="A247" s="262" t="s">
        <v>173</v>
      </c>
      <c r="B247" s="247" t="s">
        <v>27</v>
      </c>
      <c r="C247" s="247" t="s">
        <v>38</v>
      </c>
      <c r="D247" s="247" t="s">
        <v>139</v>
      </c>
      <c r="E247" s="247" t="s">
        <v>230</v>
      </c>
      <c r="F247" s="247" t="s">
        <v>174</v>
      </c>
      <c r="G247" s="248"/>
      <c r="H247" s="258"/>
      <c r="I247" s="259"/>
      <c r="J247" s="259">
        <v>13472.034</v>
      </c>
      <c r="K247" s="259"/>
      <c r="L247" s="250">
        <f t="shared" si="93"/>
        <v>13472.034</v>
      </c>
    </row>
    <row r="248" spans="1:12" s="20" customFormat="1">
      <c r="A248" s="264" t="s">
        <v>231</v>
      </c>
      <c r="B248" s="243" t="s">
        <v>27</v>
      </c>
      <c r="C248" s="243" t="s">
        <v>38</v>
      </c>
      <c r="D248" s="243" t="s">
        <v>139</v>
      </c>
      <c r="E248" s="243" t="s">
        <v>232</v>
      </c>
      <c r="F248" s="243"/>
      <c r="G248" s="244">
        <f>G249</f>
        <v>0</v>
      </c>
      <c r="H248" s="244">
        <f>H249</f>
        <v>0</v>
      </c>
      <c r="I248" s="244">
        <f>I249</f>
        <v>0</v>
      </c>
      <c r="J248" s="244">
        <f>J249</f>
        <v>3599.3119999999999</v>
      </c>
      <c r="K248" s="244">
        <f t="shared" ref="K248:L248" si="108">K249</f>
        <v>0</v>
      </c>
      <c r="L248" s="244">
        <f t="shared" si="108"/>
        <v>3599.3119999999999</v>
      </c>
    </row>
    <row r="249" spans="1:12" ht="25.5">
      <c r="A249" s="255" t="s">
        <v>43</v>
      </c>
      <c r="B249" s="247" t="s">
        <v>27</v>
      </c>
      <c r="C249" s="247" t="s">
        <v>38</v>
      </c>
      <c r="D249" s="247" t="s">
        <v>139</v>
      </c>
      <c r="E249" s="247" t="s">
        <v>232</v>
      </c>
      <c r="F249" s="247" t="s">
        <v>44</v>
      </c>
      <c r="G249" s="248"/>
      <c r="H249" s="258"/>
      <c r="I249" s="259"/>
      <c r="J249" s="259">
        <v>3599.3119999999999</v>
      </c>
      <c r="K249" s="259"/>
      <c r="L249" s="250">
        <f t="shared" si="93"/>
        <v>3599.3119999999999</v>
      </c>
    </row>
    <row r="250" spans="1:12" s="20" customFormat="1">
      <c r="A250" s="264" t="s">
        <v>233</v>
      </c>
      <c r="B250" s="243" t="s">
        <v>27</v>
      </c>
      <c r="C250" s="243" t="s">
        <v>38</v>
      </c>
      <c r="D250" s="243" t="s">
        <v>139</v>
      </c>
      <c r="E250" s="243" t="s">
        <v>234</v>
      </c>
      <c r="F250" s="243"/>
      <c r="G250" s="244">
        <f>G251</f>
        <v>0</v>
      </c>
      <c r="H250" s="244">
        <f>H251</f>
        <v>0</v>
      </c>
      <c r="I250" s="244">
        <f>I251</f>
        <v>0</v>
      </c>
      <c r="J250" s="244">
        <f>J251</f>
        <v>11613.852999999999</v>
      </c>
      <c r="K250" s="244">
        <f t="shared" ref="K250:L250" si="109">K251</f>
        <v>0</v>
      </c>
      <c r="L250" s="244">
        <f t="shared" si="109"/>
        <v>11613.852999999999</v>
      </c>
    </row>
    <row r="251" spans="1:12" ht="25.5">
      <c r="A251" s="255" t="s">
        <v>43</v>
      </c>
      <c r="B251" s="247" t="s">
        <v>27</v>
      </c>
      <c r="C251" s="247" t="s">
        <v>38</v>
      </c>
      <c r="D251" s="247" t="s">
        <v>139</v>
      </c>
      <c r="E251" s="247" t="s">
        <v>234</v>
      </c>
      <c r="F251" s="247" t="s">
        <v>44</v>
      </c>
      <c r="G251" s="248"/>
      <c r="H251" s="258"/>
      <c r="I251" s="259"/>
      <c r="J251" s="259">
        <v>11613.852999999999</v>
      </c>
      <c r="K251" s="259"/>
      <c r="L251" s="250">
        <f t="shared" si="93"/>
        <v>11613.852999999999</v>
      </c>
    </row>
    <row r="252" spans="1:12" s="20" customFormat="1">
      <c r="A252" s="264" t="s">
        <v>235</v>
      </c>
      <c r="B252" s="243" t="s">
        <v>27</v>
      </c>
      <c r="C252" s="243" t="s">
        <v>38</v>
      </c>
      <c r="D252" s="243" t="s">
        <v>139</v>
      </c>
      <c r="E252" s="243" t="s">
        <v>236</v>
      </c>
      <c r="F252" s="243"/>
      <c r="G252" s="244">
        <f>G253</f>
        <v>0</v>
      </c>
      <c r="H252" s="244">
        <f>H253</f>
        <v>0</v>
      </c>
      <c r="I252" s="244">
        <f>I253</f>
        <v>0</v>
      </c>
      <c r="J252" s="244">
        <f>J253</f>
        <v>25136.93</v>
      </c>
      <c r="K252" s="244">
        <f t="shared" ref="K252:L252" si="110">K253</f>
        <v>0</v>
      </c>
      <c r="L252" s="244">
        <f t="shared" si="110"/>
        <v>25136.93</v>
      </c>
    </row>
    <row r="253" spans="1:12" ht="25.5">
      <c r="A253" s="255" t="s">
        <v>43</v>
      </c>
      <c r="B253" s="247" t="s">
        <v>27</v>
      </c>
      <c r="C253" s="247" t="s">
        <v>38</v>
      </c>
      <c r="D253" s="247" t="s">
        <v>139</v>
      </c>
      <c r="E253" s="247" t="s">
        <v>236</v>
      </c>
      <c r="F253" s="247" t="s">
        <v>44</v>
      </c>
      <c r="G253" s="248"/>
      <c r="H253" s="258"/>
      <c r="I253" s="259"/>
      <c r="J253" s="259">
        <v>25136.93</v>
      </c>
      <c r="K253" s="259"/>
      <c r="L253" s="250">
        <f t="shared" si="93"/>
        <v>25136.93</v>
      </c>
    </row>
    <row r="254" spans="1:12" s="288" customFormat="1" ht="25.5">
      <c r="A254" s="264" t="s">
        <v>1021</v>
      </c>
      <c r="B254" s="243" t="s">
        <v>27</v>
      </c>
      <c r="C254" s="243" t="s">
        <v>38</v>
      </c>
      <c r="D254" s="243" t="s">
        <v>139</v>
      </c>
      <c r="E254" s="243" t="s">
        <v>1022</v>
      </c>
      <c r="F254" s="243"/>
      <c r="G254" s="244">
        <f>G255</f>
        <v>0</v>
      </c>
      <c r="H254" s="244">
        <f t="shared" ref="H254:L254" si="111">H255</f>
        <v>0</v>
      </c>
      <c r="I254" s="244">
        <f t="shared" si="111"/>
        <v>0</v>
      </c>
      <c r="J254" s="244">
        <f t="shared" si="111"/>
        <v>0</v>
      </c>
      <c r="K254" s="244">
        <f t="shared" si="111"/>
        <v>8736.4619999999995</v>
      </c>
      <c r="L254" s="244">
        <f t="shared" si="111"/>
        <v>8736.4619999999995</v>
      </c>
    </row>
    <row r="255" spans="1:12" s="222" customFormat="1">
      <c r="A255" s="255"/>
      <c r="B255" s="247" t="s">
        <v>27</v>
      </c>
      <c r="C255" s="247" t="s">
        <v>38</v>
      </c>
      <c r="D255" s="247" t="s">
        <v>139</v>
      </c>
      <c r="E255" s="247" t="s">
        <v>1022</v>
      </c>
      <c r="F255" s="247" t="s">
        <v>315</v>
      </c>
      <c r="G255" s="248"/>
      <c r="H255" s="258"/>
      <c r="I255" s="259"/>
      <c r="J255" s="259"/>
      <c r="K255" s="259">
        <v>8736.4619999999995</v>
      </c>
      <c r="L255" s="250">
        <f t="shared" ref="L255" si="112">I255+H255+G255+J255+K255</f>
        <v>8736.4619999999995</v>
      </c>
    </row>
    <row r="256" spans="1:12">
      <c r="A256" s="251" t="s">
        <v>237</v>
      </c>
      <c r="B256" s="243"/>
      <c r="C256" s="243" t="s">
        <v>38</v>
      </c>
      <c r="D256" s="243" t="s">
        <v>238</v>
      </c>
      <c r="E256" s="243"/>
      <c r="F256" s="243"/>
      <c r="G256" s="244">
        <f>G326+G328</f>
        <v>0</v>
      </c>
      <c r="H256" s="244">
        <f t="shared" ref="H256:L256" si="113">H326+H328</f>
        <v>4813.45136</v>
      </c>
      <c r="I256" s="244">
        <f t="shared" si="113"/>
        <v>202.1</v>
      </c>
      <c r="J256" s="244">
        <f t="shared" si="113"/>
        <v>148.79999999999998</v>
      </c>
      <c r="K256" s="244">
        <f t="shared" si="113"/>
        <v>0</v>
      </c>
      <c r="L256" s="244">
        <f t="shared" si="113"/>
        <v>5164.3513599999997</v>
      </c>
    </row>
    <row r="257" spans="1:12" s="20" customFormat="1" ht="25.5" hidden="1">
      <c r="A257" s="82" t="s">
        <v>239</v>
      </c>
      <c r="B257" s="42" t="s">
        <v>27</v>
      </c>
      <c r="C257" s="42" t="s">
        <v>38</v>
      </c>
      <c r="D257" s="42" t="s">
        <v>238</v>
      </c>
      <c r="E257" s="42" t="s">
        <v>240</v>
      </c>
      <c r="F257" s="42"/>
      <c r="G257" s="66">
        <f>G258+G265+G278</f>
        <v>7879.4130000000005</v>
      </c>
      <c r="H257" s="66">
        <f>H258+H265+H278</f>
        <v>304.7</v>
      </c>
      <c r="I257" s="66">
        <f>I258+I265+I278</f>
        <v>98</v>
      </c>
      <c r="J257" s="66">
        <f>J258+J265+J278</f>
        <v>0</v>
      </c>
      <c r="K257" s="66">
        <f t="shared" ref="K257:L257" si="114">K258+K265+K278</f>
        <v>0</v>
      </c>
      <c r="L257" s="66">
        <f t="shared" si="114"/>
        <v>8282.1130000000012</v>
      </c>
    </row>
    <row r="258" spans="1:12" s="84" customFormat="1" hidden="1">
      <c r="A258" s="83" t="s">
        <v>241</v>
      </c>
      <c r="B258" s="7" t="s">
        <v>27</v>
      </c>
      <c r="C258" s="7" t="s">
        <v>38</v>
      </c>
      <c r="D258" s="7" t="s">
        <v>238</v>
      </c>
      <c r="E258" s="7" t="s">
        <v>242</v>
      </c>
      <c r="F258" s="7"/>
      <c r="G258" s="5">
        <f>G259+G260+G261+G262+G263</f>
        <v>4579.4130000000005</v>
      </c>
      <c r="H258" s="5">
        <f>H259+H260+H261+H262+H263</f>
        <v>124.69999999999999</v>
      </c>
      <c r="I258" s="5">
        <f>I259+I260+I261+I262+I263</f>
        <v>98</v>
      </c>
      <c r="J258" s="5">
        <f>J259+J260+J261+J262+J263</f>
        <v>0</v>
      </c>
      <c r="K258" s="5">
        <f t="shared" ref="K258:L258" si="115">K259+K260+K261+K262+K263</f>
        <v>0</v>
      </c>
      <c r="L258" s="5">
        <f t="shared" si="115"/>
        <v>4802.1130000000012</v>
      </c>
    </row>
    <row r="259" spans="1:12" hidden="1">
      <c r="A259" s="12" t="s">
        <v>30</v>
      </c>
      <c r="B259" s="24" t="s">
        <v>27</v>
      </c>
      <c r="C259" s="24" t="s">
        <v>38</v>
      </c>
      <c r="D259" s="24" t="s">
        <v>238</v>
      </c>
      <c r="E259" s="24" t="s">
        <v>242</v>
      </c>
      <c r="F259" s="24" t="s">
        <v>192</v>
      </c>
      <c r="G259" s="25">
        <v>4061.9389999999999</v>
      </c>
      <c r="H259" s="26"/>
      <c r="I259" s="27"/>
      <c r="J259" s="27"/>
      <c r="K259" s="27"/>
      <c r="L259" s="16">
        <f t="shared" si="93"/>
        <v>4061.9389999999999</v>
      </c>
    </row>
    <row r="260" spans="1:12" ht="25.5" hidden="1">
      <c r="A260" s="28" t="s">
        <v>35</v>
      </c>
      <c r="B260" s="24" t="s">
        <v>27</v>
      </c>
      <c r="C260" s="24" t="s">
        <v>38</v>
      </c>
      <c r="D260" s="24" t="s">
        <v>238</v>
      </c>
      <c r="E260" s="24" t="s">
        <v>242</v>
      </c>
      <c r="F260" s="24" t="s">
        <v>193</v>
      </c>
      <c r="G260" s="25">
        <v>124.80200000000001</v>
      </c>
      <c r="H260" s="26"/>
      <c r="I260" s="27"/>
      <c r="J260" s="27"/>
      <c r="K260" s="27"/>
      <c r="L260" s="16">
        <f t="shared" si="93"/>
        <v>124.80200000000001</v>
      </c>
    </row>
    <row r="261" spans="1:12" ht="25.5" hidden="1">
      <c r="A261" s="28" t="s">
        <v>41</v>
      </c>
      <c r="B261" s="24" t="s">
        <v>27</v>
      </c>
      <c r="C261" s="24" t="s">
        <v>38</v>
      </c>
      <c r="D261" s="24" t="s">
        <v>238</v>
      </c>
      <c r="E261" s="24" t="s">
        <v>242</v>
      </c>
      <c r="F261" s="24" t="s">
        <v>42</v>
      </c>
      <c r="G261" s="25">
        <v>57.52</v>
      </c>
      <c r="H261" s="26">
        <f>18+124.7</f>
        <v>142.69999999999999</v>
      </c>
      <c r="I261" s="27">
        <f>25.724+18</f>
        <v>43.724000000000004</v>
      </c>
      <c r="J261" s="27"/>
      <c r="K261" s="27"/>
      <c r="L261" s="16">
        <f t="shared" si="93"/>
        <v>243.94399999999999</v>
      </c>
    </row>
    <row r="262" spans="1:12" ht="25.5" hidden="1">
      <c r="A262" s="28" t="s">
        <v>43</v>
      </c>
      <c r="B262" s="24" t="s">
        <v>27</v>
      </c>
      <c r="C262" s="24" t="s">
        <v>38</v>
      </c>
      <c r="D262" s="24" t="s">
        <v>238</v>
      </c>
      <c r="E262" s="24" t="s">
        <v>242</v>
      </c>
      <c r="F262" s="24" t="s">
        <v>44</v>
      </c>
      <c r="G262" s="25">
        <v>331.12299999999999</v>
      </c>
      <c r="H262" s="26">
        <f>-18</f>
        <v>-18</v>
      </c>
      <c r="I262" s="27">
        <f>-25.724+80</f>
        <v>54.275999999999996</v>
      </c>
      <c r="J262" s="27"/>
      <c r="K262" s="27"/>
      <c r="L262" s="16">
        <f t="shared" si="93"/>
        <v>367.399</v>
      </c>
    </row>
    <row r="263" spans="1:12" ht="25.5" hidden="1">
      <c r="A263" s="30" t="s">
        <v>45</v>
      </c>
      <c r="B263" s="24" t="s">
        <v>27</v>
      </c>
      <c r="C263" s="24" t="s">
        <v>38</v>
      </c>
      <c r="D263" s="24" t="s">
        <v>238</v>
      </c>
      <c r="E263" s="24" t="s">
        <v>242</v>
      </c>
      <c r="F263" s="24" t="s">
        <v>46</v>
      </c>
      <c r="G263" s="25">
        <v>4.0289999999999999</v>
      </c>
      <c r="H263" s="26"/>
      <c r="I263" s="27"/>
      <c r="J263" s="27"/>
      <c r="K263" s="27"/>
      <c r="L263" s="16">
        <f t="shared" si="93"/>
        <v>4.0289999999999999</v>
      </c>
    </row>
    <row r="264" spans="1:12" ht="25.5" hidden="1">
      <c r="A264" s="30" t="s">
        <v>47</v>
      </c>
      <c r="B264" s="24" t="s">
        <v>27</v>
      </c>
      <c r="C264" s="24" t="s">
        <v>38</v>
      </c>
      <c r="D264" s="24" t="s">
        <v>238</v>
      </c>
      <c r="E264" s="24" t="s">
        <v>242</v>
      </c>
      <c r="F264" s="24" t="s">
        <v>48</v>
      </c>
      <c r="G264" s="25"/>
      <c r="H264" s="26"/>
      <c r="I264" s="27"/>
      <c r="J264" s="27"/>
      <c r="K264" s="27"/>
      <c r="L264" s="16">
        <f t="shared" si="93"/>
        <v>0</v>
      </c>
    </row>
    <row r="265" spans="1:12" s="20" customFormat="1" ht="38.25" hidden="1">
      <c r="A265" s="85" t="s">
        <v>243</v>
      </c>
      <c r="B265" s="18" t="s">
        <v>27</v>
      </c>
      <c r="C265" s="18" t="s">
        <v>38</v>
      </c>
      <c r="D265" s="18" t="s">
        <v>238</v>
      </c>
      <c r="E265" s="18" t="s">
        <v>244</v>
      </c>
      <c r="F265" s="18"/>
      <c r="G265" s="19">
        <f>G266+G268+G272+G274+G270+G276</f>
        <v>1100</v>
      </c>
      <c r="H265" s="19">
        <f>H266+H268+H272+H274+H270+H276</f>
        <v>180</v>
      </c>
      <c r="I265" s="19">
        <f>I266+I268+I272+I274+I270+I276</f>
        <v>0</v>
      </c>
      <c r="J265" s="19">
        <f>J266+J268+J272+J274+J270+J276</f>
        <v>0</v>
      </c>
      <c r="K265" s="19">
        <f>K266+K268+K272+K274+K270+K276</f>
        <v>0</v>
      </c>
      <c r="L265" s="16">
        <f t="shared" si="93"/>
        <v>1280</v>
      </c>
    </row>
    <row r="266" spans="1:12" s="20" customFormat="1" ht="51" hidden="1">
      <c r="A266" s="85" t="s">
        <v>245</v>
      </c>
      <c r="B266" s="18" t="s">
        <v>27</v>
      </c>
      <c r="C266" s="18" t="s">
        <v>38</v>
      </c>
      <c r="D266" s="18" t="s">
        <v>238</v>
      </c>
      <c r="E266" s="18" t="s">
        <v>246</v>
      </c>
      <c r="F266" s="18"/>
      <c r="G266" s="19">
        <f>G267</f>
        <v>400</v>
      </c>
      <c r="H266" s="19">
        <f>H267</f>
        <v>0</v>
      </c>
      <c r="I266" s="19">
        <f>I267</f>
        <v>0</v>
      </c>
      <c r="J266" s="19">
        <f>J267</f>
        <v>0</v>
      </c>
      <c r="K266" s="19">
        <f t="shared" ref="K266:L266" si="116">K267</f>
        <v>0</v>
      </c>
      <c r="L266" s="19">
        <f t="shared" si="116"/>
        <v>400</v>
      </c>
    </row>
    <row r="267" spans="1:12" s="20" customFormat="1" ht="25.5" hidden="1">
      <c r="A267" s="28" t="s">
        <v>43</v>
      </c>
      <c r="B267" s="24" t="s">
        <v>27</v>
      </c>
      <c r="C267" s="24" t="s">
        <v>38</v>
      </c>
      <c r="D267" s="24" t="s">
        <v>238</v>
      </c>
      <c r="E267" s="24" t="s">
        <v>246</v>
      </c>
      <c r="F267" s="24" t="s">
        <v>44</v>
      </c>
      <c r="G267" s="25">
        <v>400</v>
      </c>
      <c r="H267" s="86"/>
      <c r="I267" s="87"/>
      <c r="J267" s="87"/>
      <c r="K267" s="87"/>
      <c r="L267" s="16">
        <f t="shared" si="93"/>
        <v>400</v>
      </c>
    </row>
    <row r="268" spans="1:12" s="20" customFormat="1" ht="38.25" hidden="1">
      <c r="A268" s="85" t="s">
        <v>247</v>
      </c>
      <c r="B268" s="18" t="s">
        <v>27</v>
      </c>
      <c r="C268" s="18" t="s">
        <v>38</v>
      </c>
      <c r="D268" s="18" t="s">
        <v>238</v>
      </c>
      <c r="E268" s="18" t="s">
        <v>248</v>
      </c>
      <c r="F268" s="18"/>
      <c r="G268" s="19">
        <f>G269</f>
        <v>200</v>
      </c>
      <c r="H268" s="19">
        <f>H269</f>
        <v>0</v>
      </c>
      <c r="I268" s="19">
        <f>I269</f>
        <v>0</v>
      </c>
      <c r="J268" s="19">
        <f>J269</f>
        <v>0</v>
      </c>
      <c r="K268" s="19">
        <f t="shared" ref="K268:L268" si="117">K269</f>
        <v>0</v>
      </c>
      <c r="L268" s="19">
        <f t="shared" si="117"/>
        <v>200</v>
      </c>
    </row>
    <row r="269" spans="1:12" s="20" customFormat="1" ht="25.5" hidden="1">
      <c r="A269" s="28" t="s">
        <v>43</v>
      </c>
      <c r="B269" s="24" t="s">
        <v>27</v>
      </c>
      <c r="C269" s="24" t="s">
        <v>38</v>
      </c>
      <c r="D269" s="24" t="s">
        <v>238</v>
      </c>
      <c r="E269" s="24" t="s">
        <v>248</v>
      </c>
      <c r="F269" s="24" t="s">
        <v>44</v>
      </c>
      <c r="G269" s="25">
        <v>200</v>
      </c>
      <c r="H269" s="86"/>
      <c r="I269" s="87"/>
      <c r="J269" s="87"/>
      <c r="K269" s="87"/>
      <c r="L269" s="16">
        <f t="shared" si="93"/>
        <v>200</v>
      </c>
    </row>
    <row r="270" spans="1:12" s="20" customFormat="1" ht="25.5" hidden="1">
      <c r="A270" s="85" t="s">
        <v>249</v>
      </c>
      <c r="B270" s="18" t="s">
        <v>27</v>
      </c>
      <c r="C270" s="18" t="s">
        <v>38</v>
      </c>
      <c r="D270" s="18" t="s">
        <v>238</v>
      </c>
      <c r="E270" s="18" t="s">
        <v>250</v>
      </c>
      <c r="F270" s="18"/>
      <c r="G270" s="19">
        <f>G271</f>
        <v>100</v>
      </c>
      <c r="H270" s="19">
        <f>H271</f>
        <v>0</v>
      </c>
      <c r="I270" s="19">
        <f>I271</f>
        <v>0</v>
      </c>
      <c r="J270" s="19">
        <f>J271</f>
        <v>0</v>
      </c>
      <c r="K270" s="19">
        <f t="shared" ref="K270:L270" si="118">K271</f>
        <v>0</v>
      </c>
      <c r="L270" s="19">
        <f t="shared" si="118"/>
        <v>100</v>
      </c>
    </row>
    <row r="271" spans="1:12" s="20" customFormat="1" ht="25.5" hidden="1">
      <c r="A271" s="28" t="s">
        <v>43</v>
      </c>
      <c r="B271" s="24" t="s">
        <v>27</v>
      </c>
      <c r="C271" s="24" t="s">
        <v>38</v>
      </c>
      <c r="D271" s="24" t="s">
        <v>238</v>
      </c>
      <c r="E271" s="24" t="s">
        <v>250</v>
      </c>
      <c r="F271" s="24" t="s">
        <v>44</v>
      </c>
      <c r="G271" s="25">
        <v>100</v>
      </c>
      <c r="H271" s="86"/>
      <c r="I271" s="87"/>
      <c r="J271" s="87"/>
      <c r="K271" s="87"/>
      <c r="L271" s="16">
        <f t="shared" si="93"/>
        <v>100</v>
      </c>
    </row>
    <row r="272" spans="1:12" s="20" customFormat="1" ht="25.5" hidden="1">
      <c r="A272" s="85" t="s">
        <v>251</v>
      </c>
      <c r="B272" s="18" t="s">
        <v>27</v>
      </c>
      <c r="C272" s="18" t="s">
        <v>38</v>
      </c>
      <c r="D272" s="18" t="s">
        <v>238</v>
      </c>
      <c r="E272" s="18" t="s">
        <v>252</v>
      </c>
      <c r="F272" s="18"/>
      <c r="G272" s="19">
        <f>G273</f>
        <v>200</v>
      </c>
      <c r="H272" s="19">
        <f>H273</f>
        <v>0</v>
      </c>
      <c r="I272" s="19">
        <f>I273</f>
        <v>0</v>
      </c>
      <c r="J272" s="19">
        <f>J273</f>
        <v>0</v>
      </c>
      <c r="K272" s="19">
        <f t="shared" ref="K272:L272" si="119">K273</f>
        <v>0</v>
      </c>
      <c r="L272" s="19">
        <f t="shared" si="119"/>
        <v>200</v>
      </c>
    </row>
    <row r="273" spans="1:12" s="20" customFormat="1" ht="25.5" hidden="1">
      <c r="A273" s="28" t="s">
        <v>43</v>
      </c>
      <c r="B273" s="24" t="s">
        <v>27</v>
      </c>
      <c r="C273" s="24" t="s">
        <v>38</v>
      </c>
      <c r="D273" s="24" t="s">
        <v>238</v>
      </c>
      <c r="E273" s="24" t="s">
        <v>252</v>
      </c>
      <c r="F273" s="24" t="s">
        <v>44</v>
      </c>
      <c r="G273" s="25">
        <v>200</v>
      </c>
      <c r="H273" s="86"/>
      <c r="I273" s="87"/>
      <c r="J273" s="87"/>
      <c r="K273" s="87"/>
      <c r="L273" s="16">
        <f t="shared" si="93"/>
        <v>200</v>
      </c>
    </row>
    <row r="274" spans="1:12" s="20" customFormat="1" hidden="1">
      <c r="A274" s="88" t="s">
        <v>253</v>
      </c>
      <c r="B274" s="18" t="s">
        <v>27</v>
      </c>
      <c r="C274" s="18" t="s">
        <v>38</v>
      </c>
      <c r="D274" s="18" t="s">
        <v>238</v>
      </c>
      <c r="E274" s="18" t="s">
        <v>254</v>
      </c>
      <c r="F274" s="18"/>
      <c r="G274" s="19">
        <f>G275</f>
        <v>200</v>
      </c>
      <c r="H274" s="19">
        <f>H275</f>
        <v>0</v>
      </c>
      <c r="I274" s="19">
        <f>I275</f>
        <v>0</v>
      </c>
      <c r="J274" s="19">
        <f>J275</f>
        <v>0</v>
      </c>
      <c r="K274" s="19">
        <f t="shared" ref="K274:L274" si="120">K275</f>
        <v>0</v>
      </c>
      <c r="L274" s="19">
        <f t="shared" si="120"/>
        <v>200</v>
      </c>
    </row>
    <row r="275" spans="1:12" s="20" customFormat="1" ht="25.5" hidden="1">
      <c r="A275" s="28" t="s">
        <v>43</v>
      </c>
      <c r="B275" s="24" t="s">
        <v>27</v>
      </c>
      <c r="C275" s="24" t="s">
        <v>38</v>
      </c>
      <c r="D275" s="24" t="s">
        <v>238</v>
      </c>
      <c r="E275" s="24" t="s">
        <v>254</v>
      </c>
      <c r="F275" s="24" t="s">
        <v>44</v>
      </c>
      <c r="G275" s="25">
        <v>200</v>
      </c>
      <c r="H275" s="86"/>
      <c r="I275" s="87"/>
      <c r="J275" s="87"/>
      <c r="K275" s="87"/>
      <c r="L275" s="16">
        <f t="shared" si="93"/>
        <v>200</v>
      </c>
    </row>
    <row r="276" spans="1:12" s="84" customFormat="1" hidden="1">
      <c r="A276" s="89" t="s">
        <v>255</v>
      </c>
      <c r="B276" s="7" t="s">
        <v>27</v>
      </c>
      <c r="C276" s="7" t="s">
        <v>38</v>
      </c>
      <c r="D276" s="7" t="s">
        <v>238</v>
      </c>
      <c r="E276" s="7" t="s">
        <v>256</v>
      </c>
      <c r="F276" s="7"/>
      <c r="G276" s="5">
        <f>G277</f>
        <v>0</v>
      </c>
      <c r="H276" s="5">
        <f>H277</f>
        <v>180</v>
      </c>
      <c r="I276" s="5">
        <f>I277</f>
        <v>0</v>
      </c>
      <c r="J276" s="5">
        <f>J277</f>
        <v>0</v>
      </c>
      <c r="K276" s="5">
        <f t="shared" ref="K276:L276" si="121">K277</f>
        <v>0</v>
      </c>
      <c r="L276" s="5">
        <f t="shared" si="121"/>
        <v>180</v>
      </c>
    </row>
    <row r="277" spans="1:12" s="84" customFormat="1" ht="25.5" hidden="1">
      <c r="A277" s="90" t="s">
        <v>43</v>
      </c>
      <c r="B277" s="13" t="s">
        <v>27</v>
      </c>
      <c r="C277" s="13" t="s">
        <v>38</v>
      </c>
      <c r="D277" s="13" t="s">
        <v>238</v>
      </c>
      <c r="E277" s="13" t="s">
        <v>256</v>
      </c>
      <c r="F277" s="13" t="s">
        <v>44</v>
      </c>
      <c r="G277" s="14"/>
      <c r="H277" s="91">
        <v>180</v>
      </c>
      <c r="I277" s="92"/>
      <c r="J277" s="92"/>
      <c r="K277" s="92"/>
      <c r="L277" s="16">
        <f t="shared" si="93"/>
        <v>180</v>
      </c>
    </row>
    <row r="278" spans="1:12" s="20" customFormat="1" hidden="1">
      <c r="A278" s="88" t="s">
        <v>257</v>
      </c>
      <c r="B278" s="18" t="s">
        <v>27</v>
      </c>
      <c r="C278" s="18" t="s">
        <v>38</v>
      </c>
      <c r="D278" s="18" t="s">
        <v>238</v>
      </c>
      <c r="E278" s="18" t="s">
        <v>258</v>
      </c>
      <c r="F278" s="18"/>
      <c r="G278" s="19">
        <f>G279+G281+G283</f>
        <v>2200</v>
      </c>
      <c r="H278" s="19">
        <f>H279+H281+H283</f>
        <v>0</v>
      </c>
      <c r="I278" s="19">
        <f>I279+I281+I283</f>
        <v>0</v>
      </c>
      <c r="J278" s="19">
        <f>J279+J281+J283</f>
        <v>0</v>
      </c>
      <c r="K278" s="19">
        <f t="shared" ref="K278:L278" si="122">K279+K281+K283</f>
        <v>0</v>
      </c>
      <c r="L278" s="19">
        <f t="shared" si="122"/>
        <v>2200</v>
      </c>
    </row>
    <row r="279" spans="1:12" s="20" customFormat="1" ht="38.25" hidden="1">
      <c r="A279" s="85" t="s">
        <v>259</v>
      </c>
      <c r="B279" s="18" t="s">
        <v>27</v>
      </c>
      <c r="C279" s="18" t="s">
        <v>38</v>
      </c>
      <c r="D279" s="18" t="s">
        <v>238</v>
      </c>
      <c r="E279" s="18" t="s">
        <v>260</v>
      </c>
      <c r="F279" s="18"/>
      <c r="G279" s="19">
        <f>G280</f>
        <v>400</v>
      </c>
      <c r="H279" s="19">
        <f>H280</f>
        <v>0</v>
      </c>
      <c r="I279" s="19">
        <f>I280</f>
        <v>0</v>
      </c>
      <c r="J279" s="19">
        <f>J280</f>
        <v>0</v>
      </c>
      <c r="K279" s="19">
        <f t="shared" ref="K279:L279" si="123">K280</f>
        <v>0</v>
      </c>
      <c r="L279" s="19">
        <f t="shared" si="123"/>
        <v>400</v>
      </c>
    </row>
    <row r="280" spans="1:12" s="20" customFormat="1" ht="25.5" hidden="1">
      <c r="A280" s="28" t="s">
        <v>43</v>
      </c>
      <c r="B280" s="24" t="s">
        <v>27</v>
      </c>
      <c r="C280" s="24" t="s">
        <v>38</v>
      </c>
      <c r="D280" s="24" t="s">
        <v>238</v>
      </c>
      <c r="E280" s="24" t="s">
        <v>260</v>
      </c>
      <c r="F280" s="24" t="s">
        <v>44</v>
      </c>
      <c r="G280" s="25">
        <v>400</v>
      </c>
      <c r="H280" s="86"/>
      <c r="I280" s="87"/>
      <c r="J280" s="87"/>
      <c r="K280" s="87"/>
      <c r="L280" s="16">
        <f t="shared" si="93"/>
        <v>400</v>
      </c>
    </row>
    <row r="281" spans="1:12" s="20" customFormat="1" ht="38.25" hidden="1">
      <c r="A281" s="85" t="s">
        <v>261</v>
      </c>
      <c r="B281" s="18" t="s">
        <v>27</v>
      </c>
      <c r="C281" s="18" t="s">
        <v>38</v>
      </c>
      <c r="D281" s="18" t="s">
        <v>238</v>
      </c>
      <c r="E281" s="18" t="s">
        <v>262</v>
      </c>
      <c r="F281" s="18"/>
      <c r="G281" s="19">
        <f>G282</f>
        <v>400</v>
      </c>
      <c r="H281" s="19">
        <f>H282</f>
        <v>0</v>
      </c>
      <c r="I281" s="19">
        <f>I282</f>
        <v>0</v>
      </c>
      <c r="J281" s="19">
        <f>J282</f>
        <v>0</v>
      </c>
      <c r="K281" s="19">
        <f t="shared" ref="K281:L281" si="124">K282</f>
        <v>0</v>
      </c>
      <c r="L281" s="19">
        <f t="shared" si="124"/>
        <v>400</v>
      </c>
    </row>
    <row r="282" spans="1:12" s="20" customFormat="1" ht="25.5" hidden="1">
      <c r="A282" s="28" t="s">
        <v>43</v>
      </c>
      <c r="B282" s="24" t="s">
        <v>27</v>
      </c>
      <c r="C282" s="24" t="s">
        <v>38</v>
      </c>
      <c r="D282" s="24" t="s">
        <v>238</v>
      </c>
      <c r="E282" s="24" t="s">
        <v>262</v>
      </c>
      <c r="F282" s="24" t="s">
        <v>44</v>
      </c>
      <c r="G282" s="25">
        <v>400</v>
      </c>
      <c r="H282" s="86"/>
      <c r="I282" s="87"/>
      <c r="J282" s="87"/>
      <c r="K282" s="87"/>
      <c r="L282" s="16">
        <f t="shared" ref="L282:L343" si="125">I282+H282+G282+J282+K282</f>
        <v>400</v>
      </c>
    </row>
    <row r="283" spans="1:12" s="20" customFormat="1" ht="76.5" hidden="1">
      <c r="A283" s="85" t="s">
        <v>263</v>
      </c>
      <c r="B283" s="18" t="s">
        <v>27</v>
      </c>
      <c r="C283" s="18" t="s">
        <v>38</v>
      </c>
      <c r="D283" s="18" t="s">
        <v>238</v>
      </c>
      <c r="E283" s="18" t="s">
        <v>264</v>
      </c>
      <c r="F283" s="18"/>
      <c r="G283" s="19">
        <f>G284</f>
        <v>1400</v>
      </c>
      <c r="H283" s="19">
        <f>H284</f>
        <v>0</v>
      </c>
      <c r="I283" s="19">
        <f>I284</f>
        <v>0</v>
      </c>
      <c r="J283" s="19">
        <f>J284</f>
        <v>0</v>
      </c>
      <c r="K283" s="19">
        <f t="shared" ref="K283:L283" si="126">K284</f>
        <v>0</v>
      </c>
      <c r="L283" s="19">
        <f t="shared" si="126"/>
        <v>1400</v>
      </c>
    </row>
    <row r="284" spans="1:12" s="20" customFormat="1" ht="25.5" hidden="1">
      <c r="A284" s="28" t="s">
        <v>43</v>
      </c>
      <c r="B284" s="24" t="s">
        <v>27</v>
      </c>
      <c r="C284" s="24" t="s">
        <v>38</v>
      </c>
      <c r="D284" s="24" t="s">
        <v>238</v>
      </c>
      <c r="E284" s="24" t="s">
        <v>264</v>
      </c>
      <c r="F284" s="24" t="s">
        <v>44</v>
      </c>
      <c r="G284" s="25">
        <v>1400</v>
      </c>
      <c r="H284" s="86"/>
      <c r="I284" s="87"/>
      <c r="J284" s="87"/>
      <c r="K284" s="87"/>
      <c r="L284" s="16">
        <f t="shared" si="125"/>
        <v>1400</v>
      </c>
    </row>
    <row r="285" spans="1:12" s="20" customFormat="1" ht="25.5" hidden="1">
      <c r="A285" s="65" t="s">
        <v>265</v>
      </c>
      <c r="B285" s="42" t="s">
        <v>27</v>
      </c>
      <c r="C285" s="42" t="s">
        <v>38</v>
      </c>
      <c r="D285" s="42" t="s">
        <v>238</v>
      </c>
      <c r="E285" s="42" t="s">
        <v>266</v>
      </c>
      <c r="F285" s="42"/>
      <c r="G285" s="66">
        <f>G286</f>
        <v>3930</v>
      </c>
      <c r="H285" s="66">
        <f>H286</f>
        <v>0</v>
      </c>
      <c r="I285" s="66">
        <f>I286</f>
        <v>3130</v>
      </c>
      <c r="J285" s="66">
        <f>J286</f>
        <v>0</v>
      </c>
      <c r="K285" s="66">
        <f t="shared" ref="K285:L285" si="127">K286</f>
        <v>0</v>
      </c>
      <c r="L285" s="66">
        <f t="shared" si="127"/>
        <v>7060</v>
      </c>
    </row>
    <row r="286" spans="1:12" s="20" customFormat="1" hidden="1">
      <c r="A286" s="68" t="s">
        <v>267</v>
      </c>
      <c r="B286" s="18" t="s">
        <v>27</v>
      </c>
      <c r="C286" s="18" t="s">
        <v>38</v>
      </c>
      <c r="D286" s="18" t="s">
        <v>238</v>
      </c>
      <c r="E286" s="18" t="s">
        <v>268</v>
      </c>
      <c r="F286" s="18"/>
      <c r="G286" s="19">
        <f>G287+G289+G291+G293+G295+G298+G300+G302+G304+G306+G308+G310+G312+G314+G316+G318+G320+G322+G324</f>
        <v>3930</v>
      </c>
      <c r="H286" s="19">
        <f>H287+H289+H291+H293+H295+H298+H300+H302+H304+H306+H308+H310+H312+H314+H316+H318+H320+H322+H324</f>
        <v>0</v>
      </c>
      <c r="I286" s="19">
        <f>I287+I289+I291+I293+I295+I298+I300+I302+I304+I306+I308+I310+I312+I314+I316+I318+I320+I322+I324</f>
        <v>3130</v>
      </c>
      <c r="J286" s="19">
        <f>J287+J289+J291+J293+J295+J298+J300+J302+J304+J306+J308+J310+J312+J314+J316+J318+J320+J322+J324</f>
        <v>0</v>
      </c>
      <c r="K286" s="19">
        <f t="shared" ref="K286:L286" si="128">K287+K289+K291+K293+K295+K298+K300+K302+K304+K306+K308+K310+K312+K314+K316+K318+K320+K322+K324</f>
        <v>0</v>
      </c>
      <c r="L286" s="19">
        <f t="shared" si="128"/>
        <v>7060</v>
      </c>
    </row>
    <row r="287" spans="1:12" s="20" customFormat="1" ht="89.25" hidden="1">
      <c r="A287" s="68" t="s">
        <v>269</v>
      </c>
      <c r="B287" s="18" t="s">
        <v>27</v>
      </c>
      <c r="C287" s="18" t="s">
        <v>38</v>
      </c>
      <c r="D287" s="18" t="s">
        <v>238</v>
      </c>
      <c r="E287" s="18" t="s">
        <v>270</v>
      </c>
      <c r="F287" s="18"/>
      <c r="G287" s="19">
        <f>G288</f>
        <v>30</v>
      </c>
      <c r="H287" s="19">
        <f>H288</f>
        <v>0</v>
      </c>
      <c r="I287" s="19">
        <f>I288</f>
        <v>0</v>
      </c>
      <c r="J287" s="19">
        <f>J288</f>
        <v>0</v>
      </c>
      <c r="K287" s="19">
        <f t="shared" ref="K287:L287" si="129">K288</f>
        <v>0</v>
      </c>
      <c r="L287" s="19">
        <f t="shared" si="129"/>
        <v>30</v>
      </c>
    </row>
    <row r="288" spans="1:12" ht="38.25" hidden="1">
      <c r="A288" s="28" t="s">
        <v>159</v>
      </c>
      <c r="B288" s="24" t="s">
        <v>27</v>
      </c>
      <c r="C288" s="24" t="s">
        <v>38</v>
      </c>
      <c r="D288" s="24" t="s">
        <v>238</v>
      </c>
      <c r="E288" s="24" t="s">
        <v>270</v>
      </c>
      <c r="F288" s="24" t="s">
        <v>160</v>
      </c>
      <c r="G288" s="25">
        <v>30</v>
      </c>
      <c r="H288" s="26"/>
      <c r="I288" s="27"/>
      <c r="J288" s="27"/>
      <c r="K288" s="27"/>
      <c r="L288" s="16">
        <f t="shared" si="125"/>
        <v>30</v>
      </c>
    </row>
    <row r="289" spans="1:12" s="20" customFormat="1" ht="63.75" hidden="1">
      <c r="A289" s="68" t="s">
        <v>271</v>
      </c>
      <c r="B289" s="18" t="s">
        <v>27</v>
      </c>
      <c r="C289" s="18" t="s">
        <v>38</v>
      </c>
      <c r="D289" s="18" t="s">
        <v>238</v>
      </c>
      <c r="E289" s="18" t="s">
        <v>272</v>
      </c>
      <c r="F289" s="18"/>
      <c r="G289" s="19">
        <f>G290</f>
        <v>2000</v>
      </c>
      <c r="H289" s="19">
        <f>H290</f>
        <v>0</v>
      </c>
      <c r="I289" s="19">
        <f>I290</f>
        <v>3130</v>
      </c>
      <c r="J289" s="19">
        <f>J290</f>
        <v>0</v>
      </c>
      <c r="K289" s="19">
        <f t="shared" ref="K289:L289" si="130">K290</f>
        <v>0</v>
      </c>
      <c r="L289" s="19">
        <f t="shared" si="130"/>
        <v>5130</v>
      </c>
    </row>
    <row r="290" spans="1:12" ht="38.25" hidden="1">
      <c r="A290" s="28" t="s">
        <v>159</v>
      </c>
      <c r="B290" s="24" t="s">
        <v>27</v>
      </c>
      <c r="C290" s="24" t="s">
        <v>38</v>
      </c>
      <c r="D290" s="24" t="s">
        <v>238</v>
      </c>
      <c r="E290" s="24" t="s">
        <v>272</v>
      </c>
      <c r="F290" s="24" t="s">
        <v>160</v>
      </c>
      <c r="G290" s="25">
        <v>2000</v>
      </c>
      <c r="H290" s="26"/>
      <c r="I290" s="27">
        <v>3130</v>
      </c>
      <c r="J290" s="27"/>
      <c r="K290" s="27"/>
      <c r="L290" s="16">
        <f t="shared" si="125"/>
        <v>5130</v>
      </c>
    </row>
    <row r="291" spans="1:12" s="20" customFormat="1" ht="25.5" hidden="1">
      <c r="A291" s="68" t="s">
        <v>273</v>
      </c>
      <c r="B291" s="18" t="s">
        <v>27</v>
      </c>
      <c r="C291" s="18" t="s">
        <v>38</v>
      </c>
      <c r="D291" s="18" t="s">
        <v>238</v>
      </c>
      <c r="E291" s="18" t="s">
        <v>274</v>
      </c>
      <c r="F291" s="18"/>
      <c r="G291" s="19">
        <f>G292</f>
        <v>150</v>
      </c>
      <c r="H291" s="19">
        <f>H292</f>
        <v>0</v>
      </c>
      <c r="I291" s="19">
        <f>I292</f>
        <v>0</v>
      </c>
      <c r="J291" s="19">
        <f>J292</f>
        <v>0</v>
      </c>
      <c r="K291" s="19">
        <f t="shared" ref="K291:L291" si="131">K292</f>
        <v>0</v>
      </c>
      <c r="L291" s="19">
        <f t="shared" si="131"/>
        <v>150</v>
      </c>
    </row>
    <row r="292" spans="1:12" ht="38.25" hidden="1">
      <c r="A292" s="28" t="s">
        <v>159</v>
      </c>
      <c r="B292" s="24" t="s">
        <v>27</v>
      </c>
      <c r="C292" s="24" t="s">
        <v>38</v>
      </c>
      <c r="D292" s="24" t="s">
        <v>238</v>
      </c>
      <c r="E292" s="24" t="s">
        <v>274</v>
      </c>
      <c r="F292" s="24" t="s">
        <v>160</v>
      </c>
      <c r="G292" s="25">
        <v>150</v>
      </c>
      <c r="H292" s="26"/>
      <c r="I292" s="27"/>
      <c r="J292" s="27"/>
      <c r="K292" s="27"/>
      <c r="L292" s="16">
        <f t="shared" si="125"/>
        <v>150</v>
      </c>
    </row>
    <row r="293" spans="1:12" s="20" customFormat="1" ht="89.25" hidden="1">
      <c r="A293" s="68" t="s">
        <v>275</v>
      </c>
      <c r="B293" s="18" t="s">
        <v>27</v>
      </c>
      <c r="C293" s="18" t="s">
        <v>38</v>
      </c>
      <c r="D293" s="18" t="s">
        <v>238</v>
      </c>
      <c r="E293" s="18" t="s">
        <v>276</v>
      </c>
      <c r="F293" s="18"/>
      <c r="G293" s="19">
        <f>G294</f>
        <v>15</v>
      </c>
      <c r="H293" s="19">
        <f>H294</f>
        <v>0</v>
      </c>
      <c r="I293" s="19">
        <f>I294</f>
        <v>0</v>
      </c>
      <c r="J293" s="19">
        <f>J294</f>
        <v>0</v>
      </c>
      <c r="K293" s="19">
        <f t="shared" ref="K293:L293" si="132">K294</f>
        <v>0</v>
      </c>
      <c r="L293" s="19">
        <f t="shared" si="132"/>
        <v>15</v>
      </c>
    </row>
    <row r="294" spans="1:12" ht="38.25" hidden="1">
      <c r="A294" s="28" t="s">
        <v>159</v>
      </c>
      <c r="B294" s="24" t="s">
        <v>27</v>
      </c>
      <c r="C294" s="24" t="s">
        <v>38</v>
      </c>
      <c r="D294" s="24" t="s">
        <v>238</v>
      </c>
      <c r="E294" s="24" t="s">
        <v>276</v>
      </c>
      <c r="F294" s="24" t="s">
        <v>160</v>
      </c>
      <c r="G294" s="25">
        <v>15</v>
      </c>
      <c r="H294" s="26"/>
      <c r="I294" s="27"/>
      <c r="J294" s="27"/>
      <c r="K294" s="27"/>
      <c r="L294" s="16">
        <f t="shared" si="125"/>
        <v>15</v>
      </c>
    </row>
    <row r="295" spans="1:12" s="20" customFormat="1" hidden="1">
      <c r="A295" s="68" t="s">
        <v>277</v>
      </c>
      <c r="B295" s="18" t="s">
        <v>27</v>
      </c>
      <c r="C295" s="18" t="s">
        <v>38</v>
      </c>
      <c r="D295" s="18" t="s">
        <v>238</v>
      </c>
      <c r="E295" s="18" t="s">
        <v>278</v>
      </c>
      <c r="F295" s="18"/>
      <c r="G295" s="19">
        <f>G296+G297</f>
        <v>430</v>
      </c>
      <c r="H295" s="19">
        <f>H296+H297</f>
        <v>0</v>
      </c>
      <c r="I295" s="19">
        <f>I296+I297</f>
        <v>0</v>
      </c>
      <c r="J295" s="19">
        <f>J296+J297</f>
        <v>0</v>
      </c>
      <c r="K295" s="19">
        <f t="shared" ref="K295:L295" si="133">K296+K297</f>
        <v>0</v>
      </c>
      <c r="L295" s="19">
        <f t="shared" si="133"/>
        <v>430</v>
      </c>
    </row>
    <row r="296" spans="1:12" ht="25.5" hidden="1">
      <c r="A296" s="28" t="s">
        <v>43</v>
      </c>
      <c r="B296" s="24" t="s">
        <v>27</v>
      </c>
      <c r="C296" s="24" t="s">
        <v>38</v>
      </c>
      <c r="D296" s="24" t="s">
        <v>238</v>
      </c>
      <c r="E296" s="24" t="s">
        <v>278</v>
      </c>
      <c r="F296" s="24" t="s">
        <v>44</v>
      </c>
      <c r="G296" s="25">
        <v>430</v>
      </c>
      <c r="H296" s="26"/>
      <c r="I296" s="27"/>
      <c r="J296" s="27">
        <v>-430</v>
      </c>
      <c r="K296" s="27"/>
      <c r="L296" s="16">
        <f t="shared" si="125"/>
        <v>0</v>
      </c>
    </row>
    <row r="297" spans="1:12" ht="38.25" hidden="1">
      <c r="A297" s="30" t="s">
        <v>173</v>
      </c>
      <c r="B297" s="24" t="s">
        <v>27</v>
      </c>
      <c r="C297" s="24" t="s">
        <v>38</v>
      </c>
      <c r="D297" s="24" t="s">
        <v>238</v>
      </c>
      <c r="E297" s="24" t="s">
        <v>278</v>
      </c>
      <c r="F297" s="24" t="s">
        <v>174</v>
      </c>
      <c r="G297" s="25"/>
      <c r="H297" s="26"/>
      <c r="I297" s="27"/>
      <c r="J297" s="27">
        <v>430</v>
      </c>
      <c r="K297" s="27"/>
      <c r="L297" s="16">
        <f t="shared" si="125"/>
        <v>430</v>
      </c>
    </row>
    <row r="298" spans="1:12" s="20" customFormat="1" ht="76.5" hidden="1">
      <c r="A298" s="68" t="s">
        <v>279</v>
      </c>
      <c r="B298" s="18" t="s">
        <v>27</v>
      </c>
      <c r="C298" s="18" t="s">
        <v>38</v>
      </c>
      <c r="D298" s="18" t="s">
        <v>238</v>
      </c>
      <c r="E298" s="18" t="s">
        <v>280</v>
      </c>
      <c r="F298" s="18"/>
      <c r="G298" s="19">
        <f>G299</f>
        <v>120</v>
      </c>
      <c r="H298" s="19">
        <f>H299</f>
        <v>0</v>
      </c>
      <c r="I298" s="19">
        <f>I299</f>
        <v>0</v>
      </c>
      <c r="J298" s="19">
        <f>J299</f>
        <v>0</v>
      </c>
      <c r="K298" s="19">
        <f t="shared" ref="K298:L298" si="134">K299</f>
        <v>0</v>
      </c>
      <c r="L298" s="19">
        <f t="shared" si="134"/>
        <v>120</v>
      </c>
    </row>
    <row r="299" spans="1:12" ht="38.25" hidden="1">
      <c r="A299" s="28" t="s">
        <v>159</v>
      </c>
      <c r="B299" s="24" t="s">
        <v>27</v>
      </c>
      <c r="C299" s="24" t="s">
        <v>38</v>
      </c>
      <c r="D299" s="24" t="s">
        <v>238</v>
      </c>
      <c r="E299" s="24" t="s">
        <v>280</v>
      </c>
      <c r="F299" s="24" t="s">
        <v>160</v>
      </c>
      <c r="G299" s="25">
        <v>120</v>
      </c>
      <c r="H299" s="26"/>
      <c r="I299" s="27"/>
      <c r="J299" s="27"/>
      <c r="K299" s="27"/>
      <c r="L299" s="16">
        <f t="shared" si="125"/>
        <v>120</v>
      </c>
    </row>
    <row r="300" spans="1:12" s="20" customFormat="1" ht="89.25" hidden="1">
      <c r="A300" s="68" t="s">
        <v>281</v>
      </c>
      <c r="B300" s="18" t="s">
        <v>27</v>
      </c>
      <c r="C300" s="18" t="s">
        <v>38</v>
      </c>
      <c r="D300" s="18" t="s">
        <v>238</v>
      </c>
      <c r="E300" s="18" t="s">
        <v>282</v>
      </c>
      <c r="F300" s="18"/>
      <c r="G300" s="19">
        <f>G301</f>
        <v>40</v>
      </c>
      <c r="H300" s="19">
        <f>H301</f>
        <v>0</v>
      </c>
      <c r="I300" s="19">
        <f>I301</f>
        <v>0</v>
      </c>
      <c r="J300" s="19">
        <f>J301</f>
        <v>0</v>
      </c>
      <c r="K300" s="19">
        <f t="shared" ref="K300:L300" si="135">K301</f>
        <v>0</v>
      </c>
      <c r="L300" s="19">
        <f t="shared" si="135"/>
        <v>40</v>
      </c>
    </row>
    <row r="301" spans="1:12" ht="38.25" hidden="1">
      <c r="A301" s="28" t="s">
        <v>159</v>
      </c>
      <c r="B301" s="24" t="s">
        <v>27</v>
      </c>
      <c r="C301" s="24" t="s">
        <v>38</v>
      </c>
      <c r="D301" s="24" t="s">
        <v>238</v>
      </c>
      <c r="E301" s="24" t="s">
        <v>282</v>
      </c>
      <c r="F301" s="24" t="s">
        <v>160</v>
      </c>
      <c r="G301" s="25">
        <v>40</v>
      </c>
      <c r="H301" s="26"/>
      <c r="I301" s="27"/>
      <c r="J301" s="27"/>
      <c r="K301" s="27"/>
      <c r="L301" s="16">
        <f t="shared" si="125"/>
        <v>40</v>
      </c>
    </row>
    <row r="302" spans="1:12" s="20" customFormat="1" ht="38.25" hidden="1">
      <c r="A302" s="68" t="s">
        <v>283</v>
      </c>
      <c r="B302" s="18" t="s">
        <v>27</v>
      </c>
      <c r="C302" s="18" t="s">
        <v>38</v>
      </c>
      <c r="D302" s="18" t="s">
        <v>238</v>
      </c>
      <c r="E302" s="18" t="s">
        <v>284</v>
      </c>
      <c r="F302" s="18"/>
      <c r="G302" s="19">
        <f>G303</f>
        <v>540</v>
      </c>
      <c r="H302" s="19">
        <f>H303</f>
        <v>0</v>
      </c>
      <c r="I302" s="19">
        <f>I303</f>
        <v>0</v>
      </c>
      <c r="J302" s="19">
        <f>J303</f>
        <v>0</v>
      </c>
      <c r="K302" s="19">
        <f t="shared" ref="K302:L302" si="136">K303</f>
        <v>0</v>
      </c>
      <c r="L302" s="19">
        <f t="shared" si="136"/>
        <v>540</v>
      </c>
    </row>
    <row r="303" spans="1:12" ht="38.25" hidden="1">
      <c r="A303" s="28" t="s">
        <v>159</v>
      </c>
      <c r="B303" s="24" t="s">
        <v>27</v>
      </c>
      <c r="C303" s="24" t="s">
        <v>38</v>
      </c>
      <c r="D303" s="24" t="s">
        <v>238</v>
      </c>
      <c r="E303" s="24" t="s">
        <v>284</v>
      </c>
      <c r="F303" s="24" t="s">
        <v>160</v>
      </c>
      <c r="G303" s="25">
        <v>540</v>
      </c>
      <c r="H303" s="26"/>
      <c r="I303" s="27"/>
      <c r="J303" s="27"/>
      <c r="K303" s="27"/>
      <c r="L303" s="16">
        <f t="shared" si="125"/>
        <v>540</v>
      </c>
    </row>
    <row r="304" spans="1:12" s="20" customFormat="1" ht="51" hidden="1">
      <c r="A304" s="68" t="s">
        <v>285</v>
      </c>
      <c r="B304" s="18" t="s">
        <v>27</v>
      </c>
      <c r="C304" s="18" t="s">
        <v>38</v>
      </c>
      <c r="D304" s="18" t="s">
        <v>238</v>
      </c>
      <c r="E304" s="18" t="s">
        <v>286</v>
      </c>
      <c r="F304" s="18"/>
      <c r="G304" s="19">
        <f>G305</f>
        <v>70</v>
      </c>
      <c r="H304" s="19">
        <f>H305</f>
        <v>0</v>
      </c>
      <c r="I304" s="19">
        <f>I305</f>
        <v>0</v>
      </c>
      <c r="J304" s="19">
        <f>J305</f>
        <v>0</v>
      </c>
      <c r="K304" s="19">
        <f t="shared" ref="K304:L304" si="137">K305</f>
        <v>0</v>
      </c>
      <c r="L304" s="19">
        <f t="shared" si="137"/>
        <v>70</v>
      </c>
    </row>
    <row r="305" spans="1:12" ht="38.25" hidden="1">
      <c r="A305" s="28" t="s">
        <v>159</v>
      </c>
      <c r="B305" s="24" t="s">
        <v>27</v>
      </c>
      <c r="C305" s="24" t="s">
        <v>38</v>
      </c>
      <c r="D305" s="24" t="s">
        <v>238</v>
      </c>
      <c r="E305" s="24" t="s">
        <v>286</v>
      </c>
      <c r="F305" s="24" t="s">
        <v>160</v>
      </c>
      <c r="G305" s="25">
        <v>70</v>
      </c>
      <c r="H305" s="26"/>
      <c r="I305" s="27"/>
      <c r="J305" s="27"/>
      <c r="K305" s="27"/>
      <c r="L305" s="16">
        <f t="shared" si="125"/>
        <v>70</v>
      </c>
    </row>
    <row r="306" spans="1:12" s="20" customFormat="1" ht="114.75" hidden="1" customHeight="1">
      <c r="A306" s="68" t="s">
        <v>287</v>
      </c>
      <c r="B306" s="18" t="s">
        <v>27</v>
      </c>
      <c r="C306" s="18" t="s">
        <v>38</v>
      </c>
      <c r="D306" s="18" t="s">
        <v>238</v>
      </c>
      <c r="E306" s="18" t="s">
        <v>288</v>
      </c>
      <c r="F306" s="18"/>
      <c r="G306" s="19">
        <f>G307</f>
        <v>40</v>
      </c>
      <c r="H306" s="19">
        <f>H307</f>
        <v>0</v>
      </c>
      <c r="I306" s="19">
        <f>I307</f>
        <v>0</v>
      </c>
      <c r="J306" s="19">
        <f>J307</f>
        <v>0</v>
      </c>
      <c r="K306" s="19">
        <f t="shared" ref="K306:L306" si="138">K307</f>
        <v>0</v>
      </c>
      <c r="L306" s="19">
        <f t="shared" si="138"/>
        <v>40</v>
      </c>
    </row>
    <row r="307" spans="1:12" ht="38.25" hidden="1">
      <c r="A307" s="28" t="s">
        <v>159</v>
      </c>
      <c r="B307" s="24" t="s">
        <v>27</v>
      </c>
      <c r="C307" s="24" t="s">
        <v>38</v>
      </c>
      <c r="D307" s="24" t="s">
        <v>238</v>
      </c>
      <c r="E307" s="24" t="s">
        <v>288</v>
      </c>
      <c r="F307" s="24" t="s">
        <v>160</v>
      </c>
      <c r="G307" s="25">
        <v>40</v>
      </c>
      <c r="H307" s="26"/>
      <c r="I307" s="27"/>
      <c r="J307" s="27"/>
      <c r="K307" s="27"/>
      <c r="L307" s="16">
        <f t="shared" si="125"/>
        <v>40</v>
      </c>
    </row>
    <row r="308" spans="1:12" s="20" customFormat="1" ht="66.75" hidden="1" customHeight="1">
      <c r="A308" s="68" t="s">
        <v>289</v>
      </c>
      <c r="B308" s="18" t="s">
        <v>27</v>
      </c>
      <c r="C308" s="18" t="s">
        <v>38</v>
      </c>
      <c r="D308" s="18" t="s">
        <v>238</v>
      </c>
      <c r="E308" s="18" t="s">
        <v>290</v>
      </c>
      <c r="F308" s="18"/>
      <c r="G308" s="19">
        <f>G309</f>
        <v>40</v>
      </c>
      <c r="H308" s="19">
        <f>H309</f>
        <v>0</v>
      </c>
      <c r="I308" s="19">
        <f>I309</f>
        <v>0</v>
      </c>
      <c r="J308" s="19">
        <f>J309</f>
        <v>0</v>
      </c>
      <c r="K308" s="19">
        <f t="shared" ref="K308:L308" si="139">K309</f>
        <v>0</v>
      </c>
      <c r="L308" s="19">
        <f t="shared" si="139"/>
        <v>40</v>
      </c>
    </row>
    <row r="309" spans="1:12" ht="38.25" hidden="1">
      <c r="A309" s="28" t="s">
        <v>159</v>
      </c>
      <c r="B309" s="24" t="s">
        <v>27</v>
      </c>
      <c r="C309" s="24" t="s">
        <v>38</v>
      </c>
      <c r="D309" s="24" t="s">
        <v>238</v>
      </c>
      <c r="E309" s="24" t="s">
        <v>290</v>
      </c>
      <c r="F309" s="24" t="s">
        <v>160</v>
      </c>
      <c r="G309" s="25">
        <v>40</v>
      </c>
      <c r="H309" s="26"/>
      <c r="I309" s="27"/>
      <c r="J309" s="27"/>
      <c r="K309" s="27"/>
      <c r="L309" s="16">
        <f t="shared" si="125"/>
        <v>40</v>
      </c>
    </row>
    <row r="310" spans="1:12" s="20" customFormat="1" hidden="1">
      <c r="A310" s="68" t="s">
        <v>291</v>
      </c>
      <c r="B310" s="18" t="s">
        <v>27</v>
      </c>
      <c r="C310" s="18" t="s">
        <v>38</v>
      </c>
      <c r="D310" s="18" t="s">
        <v>238</v>
      </c>
      <c r="E310" s="18" t="s">
        <v>292</v>
      </c>
      <c r="F310" s="18"/>
      <c r="G310" s="19">
        <f>G311</f>
        <v>10</v>
      </c>
      <c r="H310" s="19">
        <f>H311</f>
        <v>0</v>
      </c>
      <c r="I310" s="19">
        <f>I311</f>
        <v>0</v>
      </c>
      <c r="J310" s="19">
        <f>J311</f>
        <v>0</v>
      </c>
      <c r="K310" s="19">
        <f t="shared" ref="K310:L310" si="140">K311</f>
        <v>0</v>
      </c>
      <c r="L310" s="19">
        <f t="shared" si="140"/>
        <v>10</v>
      </c>
    </row>
    <row r="311" spans="1:12" ht="38.25" hidden="1">
      <c r="A311" s="28" t="s">
        <v>159</v>
      </c>
      <c r="B311" s="24" t="s">
        <v>27</v>
      </c>
      <c r="C311" s="24" t="s">
        <v>38</v>
      </c>
      <c r="D311" s="24" t="s">
        <v>238</v>
      </c>
      <c r="E311" s="24" t="s">
        <v>292</v>
      </c>
      <c r="F311" s="24" t="s">
        <v>160</v>
      </c>
      <c r="G311" s="25">
        <v>10</v>
      </c>
      <c r="H311" s="26"/>
      <c r="I311" s="27"/>
      <c r="J311" s="27"/>
      <c r="K311" s="27"/>
      <c r="L311" s="16">
        <f t="shared" si="125"/>
        <v>10</v>
      </c>
    </row>
    <row r="312" spans="1:12" s="20" customFormat="1" ht="51" hidden="1">
      <c r="A312" s="68" t="s">
        <v>293</v>
      </c>
      <c r="B312" s="18" t="s">
        <v>27</v>
      </c>
      <c r="C312" s="18" t="s">
        <v>38</v>
      </c>
      <c r="D312" s="18" t="s">
        <v>238</v>
      </c>
      <c r="E312" s="18" t="s">
        <v>294</v>
      </c>
      <c r="F312" s="18"/>
      <c r="G312" s="19">
        <f>G313</f>
        <v>50</v>
      </c>
      <c r="H312" s="19">
        <f>H313</f>
        <v>0</v>
      </c>
      <c r="I312" s="19">
        <f>I313</f>
        <v>0</v>
      </c>
      <c r="J312" s="19">
        <f>J313</f>
        <v>0</v>
      </c>
      <c r="K312" s="19">
        <f t="shared" ref="K312:L312" si="141">K313</f>
        <v>0</v>
      </c>
      <c r="L312" s="19">
        <f t="shared" si="141"/>
        <v>50</v>
      </c>
    </row>
    <row r="313" spans="1:12" ht="38.25" hidden="1">
      <c r="A313" s="28" t="s">
        <v>159</v>
      </c>
      <c r="B313" s="24" t="s">
        <v>27</v>
      </c>
      <c r="C313" s="24" t="s">
        <v>38</v>
      </c>
      <c r="D313" s="24" t="s">
        <v>238</v>
      </c>
      <c r="E313" s="24" t="s">
        <v>294</v>
      </c>
      <c r="F313" s="24" t="s">
        <v>160</v>
      </c>
      <c r="G313" s="25">
        <v>50</v>
      </c>
      <c r="H313" s="26"/>
      <c r="I313" s="27"/>
      <c r="J313" s="27"/>
      <c r="K313" s="27"/>
      <c r="L313" s="16">
        <f t="shared" si="125"/>
        <v>50</v>
      </c>
    </row>
    <row r="314" spans="1:12" s="20" customFormat="1" ht="63.75" hidden="1">
      <c r="A314" s="68" t="s">
        <v>295</v>
      </c>
      <c r="B314" s="18" t="s">
        <v>27</v>
      </c>
      <c r="C314" s="18" t="s">
        <v>38</v>
      </c>
      <c r="D314" s="18" t="s">
        <v>238</v>
      </c>
      <c r="E314" s="18" t="s">
        <v>296</v>
      </c>
      <c r="F314" s="18"/>
      <c r="G314" s="19">
        <f t="shared" ref="G314:L314" si="142">G315</f>
        <v>90</v>
      </c>
      <c r="H314" s="19">
        <f t="shared" si="142"/>
        <v>0</v>
      </c>
      <c r="I314" s="19">
        <f t="shared" si="142"/>
        <v>0</v>
      </c>
      <c r="J314" s="19">
        <f t="shared" si="142"/>
        <v>0</v>
      </c>
      <c r="K314" s="19">
        <f t="shared" si="142"/>
        <v>0</v>
      </c>
      <c r="L314" s="19">
        <f t="shared" si="142"/>
        <v>90</v>
      </c>
    </row>
    <row r="315" spans="1:12" ht="38.25" hidden="1">
      <c r="A315" s="28" t="s">
        <v>159</v>
      </c>
      <c r="B315" s="24" t="s">
        <v>27</v>
      </c>
      <c r="C315" s="24" t="s">
        <v>38</v>
      </c>
      <c r="D315" s="24" t="s">
        <v>238</v>
      </c>
      <c r="E315" s="24" t="s">
        <v>296</v>
      </c>
      <c r="F315" s="24" t="s">
        <v>160</v>
      </c>
      <c r="G315" s="25">
        <v>90</v>
      </c>
      <c r="H315" s="26"/>
      <c r="I315" s="27"/>
      <c r="J315" s="27"/>
      <c r="K315" s="27"/>
      <c r="L315" s="16">
        <f t="shared" si="125"/>
        <v>90</v>
      </c>
    </row>
    <row r="316" spans="1:12" s="20" customFormat="1" ht="63.75" hidden="1">
      <c r="A316" s="68" t="s">
        <v>297</v>
      </c>
      <c r="B316" s="18" t="s">
        <v>27</v>
      </c>
      <c r="C316" s="18" t="s">
        <v>38</v>
      </c>
      <c r="D316" s="18" t="s">
        <v>238</v>
      </c>
      <c r="E316" s="18" t="s">
        <v>298</v>
      </c>
      <c r="F316" s="18"/>
      <c r="G316" s="19">
        <f>G317</f>
        <v>20</v>
      </c>
      <c r="H316" s="19">
        <f>H317</f>
        <v>0</v>
      </c>
      <c r="I316" s="19">
        <f>I317</f>
        <v>0</v>
      </c>
      <c r="J316" s="19">
        <f>J317</f>
        <v>0</v>
      </c>
      <c r="K316" s="19">
        <f t="shared" ref="K316:L316" si="143">K317</f>
        <v>0</v>
      </c>
      <c r="L316" s="19">
        <f t="shared" si="143"/>
        <v>20</v>
      </c>
    </row>
    <row r="317" spans="1:12" ht="25.5" hidden="1">
      <c r="A317" s="28" t="s">
        <v>41</v>
      </c>
      <c r="B317" s="24" t="s">
        <v>27</v>
      </c>
      <c r="C317" s="24" t="s">
        <v>38</v>
      </c>
      <c r="D317" s="24" t="s">
        <v>238</v>
      </c>
      <c r="E317" s="24" t="s">
        <v>298</v>
      </c>
      <c r="F317" s="24" t="s">
        <v>42</v>
      </c>
      <c r="G317" s="25">
        <v>20</v>
      </c>
      <c r="H317" s="26"/>
      <c r="I317" s="27"/>
      <c r="J317" s="27"/>
      <c r="K317" s="27"/>
      <c r="L317" s="16">
        <f t="shared" si="125"/>
        <v>20</v>
      </c>
    </row>
    <row r="318" spans="1:12" s="20" customFormat="1" ht="38.25" hidden="1">
      <c r="A318" s="68" t="s">
        <v>299</v>
      </c>
      <c r="B318" s="18" t="s">
        <v>27</v>
      </c>
      <c r="C318" s="18" t="s">
        <v>38</v>
      </c>
      <c r="D318" s="18" t="s">
        <v>238</v>
      </c>
      <c r="E318" s="18" t="s">
        <v>300</v>
      </c>
      <c r="F318" s="18"/>
      <c r="G318" s="19">
        <f>G319</f>
        <v>60</v>
      </c>
      <c r="H318" s="19">
        <f>H319</f>
        <v>0</v>
      </c>
      <c r="I318" s="19">
        <f>I319</f>
        <v>0</v>
      </c>
      <c r="J318" s="19">
        <f>J319</f>
        <v>0</v>
      </c>
      <c r="K318" s="19">
        <f t="shared" ref="K318:L318" si="144">K319</f>
        <v>0</v>
      </c>
      <c r="L318" s="19">
        <f t="shared" si="144"/>
        <v>60</v>
      </c>
    </row>
    <row r="319" spans="1:12" ht="25.5" hidden="1">
      <c r="A319" s="28" t="s">
        <v>43</v>
      </c>
      <c r="B319" s="24" t="s">
        <v>27</v>
      </c>
      <c r="C319" s="24" t="s">
        <v>38</v>
      </c>
      <c r="D319" s="24" t="s">
        <v>238</v>
      </c>
      <c r="E319" s="24" t="s">
        <v>300</v>
      </c>
      <c r="F319" s="24" t="s">
        <v>44</v>
      </c>
      <c r="G319" s="25">
        <v>60</v>
      </c>
      <c r="H319" s="26"/>
      <c r="I319" s="27"/>
      <c r="J319" s="27"/>
      <c r="K319" s="27"/>
      <c r="L319" s="16">
        <f t="shared" si="125"/>
        <v>60</v>
      </c>
    </row>
    <row r="320" spans="1:12" s="20" customFormat="1" hidden="1">
      <c r="A320" s="68" t="s">
        <v>301</v>
      </c>
      <c r="B320" s="18" t="s">
        <v>27</v>
      </c>
      <c r="C320" s="18" t="s">
        <v>38</v>
      </c>
      <c r="D320" s="18" t="s">
        <v>238</v>
      </c>
      <c r="E320" s="18" t="s">
        <v>302</v>
      </c>
      <c r="F320" s="18"/>
      <c r="G320" s="19">
        <f>G321</f>
        <v>110</v>
      </c>
      <c r="H320" s="19">
        <f>H321</f>
        <v>0</v>
      </c>
      <c r="I320" s="19">
        <f>I321</f>
        <v>0</v>
      </c>
      <c r="J320" s="19">
        <f>J321</f>
        <v>0</v>
      </c>
      <c r="K320" s="19">
        <f t="shared" ref="K320:L320" si="145">K321</f>
        <v>0</v>
      </c>
      <c r="L320" s="19">
        <f t="shared" si="145"/>
        <v>110</v>
      </c>
    </row>
    <row r="321" spans="1:12" ht="25.5" hidden="1">
      <c r="A321" s="28" t="s">
        <v>43</v>
      </c>
      <c r="B321" s="24" t="s">
        <v>27</v>
      </c>
      <c r="C321" s="24" t="s">
        <v>38</v>
      </c>
      <c r="D321" s="24" t="s">
        <v>238</v>
      </c>
      <c r="E321" s="24" t="s">
        <v>302</v>
      </c>
      <c r="F321" s="24" t="s">
        <v>44</v>
      </c>
      <c r="G321" s="25">
        <v>110</v>
      </c>
      <c r="H321" s="26"/>
      <c r="I321" s="27"/>
      <c r="J321" s="27"/>
      <c r="K321" s="27"/>
      <c r="L321" s="16">
        <f t="shared" si="125"/>
        <v>110</v>
      </c>
    </row>
    <row r="322" spans="1:12" s="20" customFormat="1" ht="25.5" hidden="1">
      <c r="A322" s="68" t="s">
        <v>303</v>
      </c>
      <c r="B322" s="18" t="s">
        <v>27</v>
      </c>
      <c r="C322" s="18" t="s">
        <v>38</v>
      </c>
      <c r="D322" s="18" t="s">
        <v>238</v>
      </c>
      <c r="E322" s="18" t="s">
        <v>304</v>
      </c>
      <c r="F322" s="18"/>
      <c r="G322" s="19">
        <f>G323</f>
        <v>15</v>
      </c>
      <c r="H322" s="19">
        <f>H323</f>
        <v>0</v>
      </c>
      <c r="I322" s="19">
        <f>I323</f>
        <v>0</v>
      </c>
      <c r="J322" s="19">
        <f>J323</f>
        <v>0</v>
      </c>
      <c r="K322" s="19">
        <f t="shared" ref="K322:L322" si="146">K323</f>
        <v>0</v>
      </c>
      <c r="L322" s="19">
        <f t="shared" si="146"/>
        <v>15</v>
      </c>
    </row>
    <row r="323" spans="1:12" ht="25.5" hidden="1">
      <c r="A323" s="28" t="s">
        <v>43</v>
      </c>
      <c r="B323" s="24" t="s">
        <v>27</v>
      </c>
      <c r="C323" s="24" t="s">
        <v>38</v>
      </c>
      <c r="D323" s="24" t="s">
        <v>238</v>
      </c>
      <c r="E323" s="24" t="s">
        <v>304</v>
      </c>
      <c r="F323" s="24" t="s">
        <v>44</v>
      </c>
      <c r="G323" s="25">
        <v>15</v>
      </c>
      <c r="H323" s="26"/>
      <c r="I323" s="27"/>
      <c r="J323" s="27"/>
      <c r="K323" s="27"/>
      <c r="L323" s="16">
        <f t="shared" si="125"/>
        <v>15</v>
      </c>
    </row>
    <row r="324" spans="1:12" s="20" customFormat="1" ht="38.25" hidden="1">
      <c r="A324" s="68" t="s">
        <v>305</v>
      </c>
      <c r="B324" s="18" t="s">
        <v>27</v>
      </c>
      <c r="C324" s="18" t="s">
        <v>38</v>
      </c>
      <c r="D324" s="18" t="s">
        <v>238</v>
      </c>
      <c r="E324" s="18" t="s">
        <v>306</v>
      </c>
      <c r="F324" s="18"/>
      <c r="G324" s="19">
        <f t="shared" ref="G324:L324" si="147">G325</f>
        <v>100</v>
      </c>
      <c r="H324" s="19">
        <f t="shared" si="147"/>
        <v>0</v>
      </c>
      <c r="I324" s="19">
        <f t="shared" si="147"/>
        <v>0</v>
      </c>
      <c r="J324" s="19">
        <f t="shared" si="147"/>
        <v>0</v>
      </c>
      <c r="K324" s="19">
        <f t="shared" si="147"/>
        <v>0</v>
      </c>
      <c r="L324" s="19">
        <f t="shared" si="147"/>
        <v>100</v>
      </c>
    </row>
    <row r="325" spans="1:12" ht="38.25" hidden="1">
      <c r="A325" s="28" t="s">
        <v>159</v>
      </c>
      <c r="B325" s="24" t="s">
        <v>27</v>
      </c>
      <c r="C325" s="24" t="s">
        <v>38</v>
      </c>
      <c r="D325" s="24" t="s">
        <v>238</v>
      </c>
      <c r="E325" s="24" t="s">
        <v>306</v>
      </c>
      <c r="F325" s="24" t="s">
        <v>160</v>
      </c>
      <c r="G325" s="25">
        <v>100</v>
      </c>
      <c r="H325" s="26"/>
      <c r="I325" s="27"/>
      <c r="J325" s="27"/>
      <c r="K325" s="27"/>
      <c r="L325" s="16">
        <f t="shared" si="125"/>
        <v>100</v>
      </c>
    </row>
    <row r="326" spans="1:12" ht="63.75">
      <c r="A326" s="263" t="s">
        <v>307</v>
      </c>
      <c r="B326" s="243" t="s">
        <v>27</v>
      </c>
      <c r="C326" s="243" t="s">
        <v>38</v>
      </c>
      <c r="D326" s="243" t="s">
        <v>238</v>
      </c>
      <c r="E326" s="243" t="s">
        <v>308</v>
      </c>
      <c r="F326" s="243"/>
      <c r="G326" s="244">
        <f>G327</f>
        <v>0</v>
      </c>
      <c r="H326" s="244">
        <f>H327</f>
        <v>4813.45136</v>
      </c>
      <c r="I326" s="244">
        <f>I327</f>
        <v>0</v>
      </c>
      <c r="J326" s="244">
        <f>J327</f>
        <v>0</v>
      </c>
      <c r="K326" s="244">
        <f t="shared" ref="K326:L326" si="148">K327</f>
        <v>0</v>
      </c>
      <c r="L326" s="244">
        <f t="shared" si="148"/>
        <v>4813.45136</v>
      </c>
    </row>
    <row r="327" spans="1:12" ht="38.25">
      <c r="A327" s="262" t="s">
        <v>173</v>
      </c>
      <c r="B327" s="247" t="s">
        <v>27</v>
      </c>
      <c r="C327" s="247" t="s">
        <v>38</v>
      </c>
      <c r="D327" s="247" t="s">
        <v>238</v>
      </c>
      <c r="E327" s="247" t="s">
        <v>308</v>
      </c>
      <c r="F327" s="247" t="s">
        <v>174</v>
      </c>
      <c r="G327" s="248"/>
      <c r="H327" s="258">
        <v>4813.45136</v>
      </c>
      <c r="I327" s="259"/>
      <c r="J327" s="259"/>
      <c r="K327" s="259"/>
      <c r="L327" s="250">
        <f t="shared" si="125"/>
        <v>4813.45136</v>
      </c>
    </row>
    <row r="328" spans="1:12" ht="76.5">
      <c r="A328" s="245" t="s">
        <v>26</v>
      </c>
      <c r="B328" s="243" t="s">
        <v>27</v>
      </c>
      <c r="C328" s="243" t="s">
        <v>38</v>
      </c>
      <c r="D328" s="243" t="s">
        <v>238</v>
      </c>
      <c r="E328" s="243" t="s">
        <v>29</v>
      </c>
      <c r="F328" s="247"/>
      <c r="G328" s="244">
        <f>G329</f>
        <v>0</v>
      </c>
      <c r="H328" s="244">
        <f>H329</f>
        <v>0</v>
      </c>
      <c r="I328" s="244">
        <f>I329</f>
        <v>202.1</v>
      </c>
      <c r="J328" s="244">
        <f>J329</f>
        <v>148.79999999999998</v>
      </c>
      <c r="K328" s="244">
        <f t="shared" ref="K328:L328" si="149">K329</f>
        <v>0</v>
      </c>
      <c r="L328" s="244">
        <f t="shared" si="149"/>
        <v>350.9</v>
      </c>
    </row>
    <row r="329" spans="1:12">
      <c r="A329" s="246" t="s">
        <v>30</v>
      </c>
      <c r="B329" s="247" t="s">
        <v>27</v>
      </c>
      <c r="C329" s="247" t="s">
        <v>38</v>
      </c>
      <c r="D329" s="247" t="s">
        <v>238</v>
      </c>
      <c r="E329" s="247" t="s">
        <v>29</v>
      </c>
      <c r="F329" s="247" t="s">
        <v>192</v>
      </c>
      <c r="G329" s="248"/>
      <c r="H329" s="258"/>
      <c r="I329" s="259">
        <v>202.1</v>
      </c>
      <c r="J329" s="259">
        <f>144.2+4.6</f>
        <v>148.79999999999998</v>
      </c>
      <c r="K329" s="259"/>
      <c r="L329" s="250">
        <f t="shared" si="125"/>
        <v>350.9</v>
      </c>
    </row>
    <row r="330" spans="1:12" s="20" customFormat="1">
      <c r="A330" s="269" t="s">
        <v>309</v>
      </c>
      <c r="B330" s="243"/>
      <c r="C330" s="243" t="s">
        <v>49</v>
      </c>
      <c r="D330" s="243" t="s">
        <v>310</v>
      </c>
      <c r="E330" s="243"/>
      <c r="F330" s="243"/>
      <c r="G330" s="244">
        <f>G332+G334</f>
        <v>0</v>
      </c>
      <c r="H330" s="244">
        <f t="shared" ref="H330:L330" si="150">H332+H334</f>
        <v>0</v>
      </c>
      <c r="I330" s="244">
        <f t="shared" si="150"/>
        <v>0</v>
      </c>
      <c r="J330" s="244">
        <f t="shared" si="150"/>
        <v>22218.665000000001</v>
      </c>
      <c r="K330" s="244">
        <f t="shared" si="150"/>
        <v>0</v>
      </c>
      <c r="L330" s="244">
        <f t="shared" si="150"/>
        <v>22218.665000000001</v>
      </c>
    </row>
    <row r="331" spans="1:12" s="20" customFormat="1">
      <c r="A331" s="269" t="s">
        <v>311</v>
      </c>
      <c r="B331" s="243"/>
      <c r="C331" s="243" t="s">
        <v>49</v>
      </c>
      <c r="D331" s="243" t="s">
        <v>22</v>
      </c>
      <c r="E331" s="243"/>
      <c r="F331" s="243"/>
      <c r="G331" s="244"/>
      <c r="H331" s="244"/>
      <c r="I331" s="244"/>
      <c r="J331" s="270"/>
      <c r="K331" s="270"/>
      <c r="L331" s="250">
        <f t="shared" si="125"/>
        <v>0</v>
      </c>
    </row>
    <row r="332" spans="1:12" s="20" customFormat="1" ht="25.5">
      <c r="A332" s="264" t="s">
        <v>312</v>
      </c>
      <c r="B332" s="243" t="s">
        <v>27</v>
      </c>
      <c r="C332" s="243" t="s">
        <v>49</v>
      </c>
      <c r="D332" s="243" t="s">
        <v>22</v>
      </c>
      <c r="E332" s="243" t="s">
        <v>313</v>
      </c>
      <c r="F332" s="243"/>
      <c r="G332" s="244">
        <f>G333</f>
        <v>0</v>
      </c>
      <c r="H332" s="244">
        <f>H333</f>
        <v>0</v>
      </c>
      <c r="I332" s="244">
        <f>I333</f>
        <v>0</v>
      </c>
      <c r="J332" s="244">
        <f>J333</f>
        <v>20414.223000000002</v>
      </c>
      <c r="K332" s="244">
        <f t="shared" ref="K332:L332" si="151">K333</f>
        <v>0</v>
      </c>
      <c r="L332" s="244">
        <f t="shared" si="151"/>
        <v>20414.223000000002</v>
      </c>
    </row>
    <row r="333" spans="1:12" ht="38.25">
      <c r="A333" s="271" t="s">
        <v>314</v>
      </c>
      <c r="B333" s="247" t="s">
        <v>27</v>
      </c>
      <c r="C333" s="247" t="s">
        <v>49</v>
      </c>
      <c r="D333" s="247" t="s">
        <v>22</v>
      </c>
      <c r="E333" s="247" t="s">
        <v>313</v>
      </c>
      <c r="F333" s="247" t="s">
        <v>315</v>
      </c>
      <c r="G333" s="248"/>
      <c r="H333" s="248"/>
      <c r="I333" s="248"/>
      <c r="J333" s="249">
        <v>20414.223000000002</v>
      </c>
      <c r="K333" s="249"/>
      <c r="L333" s="250">
        <f t="shared" si="125"/>
        <v>20414.223000000002</v>
      </c>
    </row>
    <row r="334" spans="1:12" s="20" customFormat="1">
      <c r="A334" s="272"/>
      <c r="B334" s="243"/>
      <c r="C334" s="243" t="s">
        <v>49</v>
      </c>
      <c r="D334" s="243" t="s">
        <v>28</v>
      </c>
      <c r="E334" s="243"/>
      <c r="F334" s="243"/>
      <c r="G334" s="244">
        <f t="shared" ref="G334:L335" si="152">G335</f>
        <v>0</v>
      </c>
      <c r="H334" s="244">
        <f t="shared" si="152"/>
        <v>0</v>
      </c>
      <c r="I334" s="244">
        <f t="shared" si="152"/>
        <v>0</v>
      </c>
      <c r="J334" s="244">
        <f t="shared" si="152"/>
        <v>1804.442</v>
      </c>
      <c r="K334" s="244">
        <f t="shared" si="152"/>
        <v>0</v>
      </c>
      <c r="L334" s="244">
        <f t="shared" si="152"/>
        <v>1804.442</v>
      </c>
    </row>
    <row r="335" spans="1:12" s="20" customFormat="1" ht="38.25">
      <c r="A335" s="264" t="s">
        <v>316</v>
      </c>
      <c r="B335" s="243" t="s">
        <v>27</v>
      </c>
      <c r="C335" s="243" t="s">
        <v>49</v>
      </c>
      <c r="D335" s="243" t="s">
        <v>28</v>
      </c>
      <c r="E335" s="243" t="s">
        <v>317</v>
      </c>
      <c r="F335" s="243"/>
      <c r="G335" s="244">
        <f t="shared" si="152"/>
        <v>0</v>
      </c>
      <c r="H335" s="244">
        <f t="shared" si="152"/>
        <v>0</v>
      </c>
      <c r="I335" s="244">
        <f t="shared" si="152"/>
        <v>0</v>
      </c>
      <c r="J335" s="244">
        <f t="shared" si="152"/>
        <v>1804.442</v>
      </c>
      <c r="K335" s="244">
        <f t="shared" si="152"/>
        <v>0</v>
      </c>
      <c r="L335" s="244">
        <f t="shared" si="152"/>
        <v>1804.442</v>
      </c>
    </row>
    <row r="336" spans="1:12" ht="25.5">
      <c r="A336" s="255" t="s">
        <v>43</v>
      </c>
      <c r="B336" s="247" t="s">
        <v>27</v>
      </c>
      <c r="C336" s="247" t="s">
        <v>49</v>
      </c>
      <c r="D336" s="247" t="s">
        <v>28</v>
      </c>
      <c r="E336" s="247" t="s">
        <v>317</v>
      </c>
      <c r="F336" s="247" t="s">
        <v>44</v>
      </c>
      <c r="G336" s="248"/>
      <c r="H336" s="248"/>
      <c r="I336" s="248"/>
      <c r="J336" s="249">
        <v>1804.442</v>
      </c>
      <c r="K336" s="249"/>
      <c r="L336" s="250">
        <f t="shared" si="125"/>
        <v>1804.442</v>
      </c>
    </row>
    <row r="337" spans="1:12" s="20" customFormat="1" hidden="1">
      <c r="A337" s="85" t="s">
        <v>318</v>
      </c>
      <c r="B337" s="18"/>
      <c r="C337" s="18" t="s">
        <v>49</v>
      </c>
      <c r="D337" s="18" t="s">
        <v>111</v>
      </c>
      <c r="E337" s="18"/>
      <c r="F337" s="18"/>
      <c r="G337" s="19">
        <f>G338</f>
        <v>2600</v>
      </c>
      <c r="H337" s="19">
        <f t="shared" ref="H337:L338" si="153">H338</f>
        <v>0</v>
      </c>
      <c r="I337" s="19">
        <f t="shared" si="153"/>
        <v>0</v>
      </c>
      <c r="J337" s="19">
        <f t="shared" si="153"/>
        <v>0</v>
      </c>
      <c r="K337" s="19">
        <f t="shared" si="153"/>
        <v>0</v>
      </c>
      <c r="L337" s="19">
        <f t="shared" si="153"/>
        <v>2600</v>
      </c>
    </row>
    <row r="338" spans="1:12" s="20" customFormat="1" ht="51" hidden="1">
      <c r="A338" s="98" t="s">
        <v>319</v>
      </c>
      <c r="B338" s="42" t="s">
        <v>27</v>
      </c>
      <c r="C338" s="42" t="s">
        <v>49</v>
      </c>
      <c r="D338" s="42" t="s">
        <v>111</v>
      </c>
      <c r="E338" s="42" t="s">
        <v>320</v>
      </c>
      <c r="F338" s="42"/>
      <c r="G338" s="66">
        <f>G339</f>
        <v>2600</v>
      </c>
      <c r="H338" s="66">
        <f t="shared" si="153"/>
        <v>0</v>
      </c>
      <c r="I338" s="66">
        <f t="shared" si="153"/>
        <v>0</v>
      </c>
      <c r="J338" s="66">
        <f t="shared" si="153"/>
        <v>0</v>
      </c>
      <c r="K338" s="66">
        <f t="shared" si="153"/>
        <v>0</v>
      </c>
      <c r="L338" s="66">
        <f t="shared" si="153"/>
        <v>2600</v>
      </c>
    </row>
    <row r="339" spans="1:12" s="20" customFormat="1" ht="25.5" hidden="1">
      <c r="A339" s="68" t="s">
        <v>321</v>
      </c>
      <c r="B339" s="18" t="s">
        <v>27</v>
      </c>
      <c r="C339" s="18" t="s">
        <v>49</v>
      </c>
      <c r="D339" s="18" t="s">
        <v>111</v>
      </c>
      <c r="E339" s="18" t="s">
        <v>322</v>
      </c>
      <c r="F339" s="18"/>
      <c r="G339" s="19">
        <f>G340+G342</f>
        <v>2600</v>
      </c>
      <c r="H339" s="19">
        <f>H340+H342</f>
        <v>0</v>
      </c>
      <c r="I339" s="19">
        <f>I340+I342</f>
        <v>0</v>
      </c>
      <c r="J339" s="19">
        <f>J340+J342</f>
        <v>0</v>
      </c>
      <c r="K339" s="19">
        <f t="shared" ref="K339:L339" si="154">K340+K342</f>
        <v>0</v>
      </c>
      <c r="L339" s="19">
        <f t="shared" si="154"/>
        <v>2600</v>
      </c>
    </row>
    <row r="340" spans="1:12" s="20" customFormat="1" ht="38.25" hidden="1">
      <c r="A340" s="68" t="s">
        <v>323</v>
      </c>
      <c r="B340" s="18" t="s">
        <v>27</v>
      </c>
      <c r="C340" s="18" t="s">
        <v>49</v>
      </c>
      <c r="D340" s="18" t="s">
        <v>111</v>
      </c>
      <c r="E340" s="18" t="s">
        <v>324</v>
      </c>
      <c r="F340" s="18"/>
      <c r="G340" s="19">
        <f>G341</f>
        <v>600</v>
      </c>
      <c r="H340" s="19">
        <f>H341</f>
        <v>0</v>
      </c>
      <c r="I340" s="19">
        <f>I341</f>
        <v>0</v>
      </c>
      <c r="J340" s="19">
        <f>J341</f>
        <v>0</v>
      </c>
      <c r="K340" s="19">
        <f t="shared" ref="K340:L340" si="155">K341</f>
        <v>0</v>
      </c>
      <c r="L340" s="19">
        <f t="shared" si="155"/>
        <v>600</v>
      </c>
    </row>
    <row r="341" spans="1:12" ht="25.5" hidden="1">
      <c r="A341" s="28" t="s">
        <v>43</v>
      </c>
      <c r="B341" s="24" t="s">
        <v>27</v>
      </c>
      <c r="C341" s="24" t="s">
        <v>49</v>
      </c>
      <c r="D341" s="24" t="s">
        <v>111</v>
      </c>
      <c r="E341" s="24" t="s">
        <v>324</v>
      </c>
      <c r="F341" s="24" t="s">
        <v>44</v>
      </c>
      <c r="G341" s="25">
        <v>600</v>
      </c>
      <c r="H341" s="26"/>
      <c r="I341" s="27"/>
      <c r="J341" s="27"/>
      <c r="K341" s="27"/>
      <c r="L341" s="16">
        <f t="shared" si="125"/>
        <v>600</v>
      </c>
    </row>
    <row r="342" spans="1:12" s="20" customFormat="1" ht="25.5" hidden="1">
      <c r="A342" s="68" t="s">
        <v>325</v>
      </c>
      <c r="B342" s="18" t="s">
        <v>27</v>
      </c>
      <c r="C342" s="18" t="s">
        <v>49</v>
      </c>
      <c r="D342" s="18" t="s">
        <v>111</v>
      </c>
      <c r="E342" s="18" t="s">
        <v>326</v>
      </c>
      <c r="F342" s="18"/>
      <c r="G342" s="19">
        <f>G343</f>
        <v>2000</v>
      </c>
      <c r="H342" s="19">
        <f>H343</f>
        <v>0</v>
      </c>
      <c r="I342" s="19">
        <f>I343</f>
        <v>0</v>
      </c>
      <c r="J342" s="19">
        <f>J343</f>
        <v>0</v>
      </c>
      <c r="K342" s="19">
        <f t="shared" ref="K342:L342" si="156">K343</f>
        <v>0</v>
      </c>
      <c r="L342" s="19">
        <f t="shared" si="156"/>
        <v>2000</v>
      </c>
    </row>
    <row r="343" spans="1:12" ht="25.5" hidden="1">
      <c r="A343" s="28" t="s">
        <v>43</v>
      </c>
      <c r="B343" s="24" t="s">
        <v>27</v>
      </c>
      <c r="C343" s="24" t="s">
        <v>49</v>
      </c>
      <c r="D343" s="24" t="s">
        <v>111</v>
      </c>
      <c r="E343" s="24" t="s">
        <v>326</v>
      </c>
      <c r="F343" s="24" t="s">
        <v>44</v>
      </c>
      <c r="G343" s="25">
        <v>2000</v>
      </c>
      <c r="H343" s="26"/>
      <c r="I343" s="27"/>
      <c r="J343" s="27"/>
      <c r="K343" s="27"/>
      <c r="L343" s="16">
        <f t="shared" si="125"/>
        <v>2000</v>
      </c>
    </row>
    <row r="344" spans="1:12">
      <c r="A344" s="242" t="s">
        <v>327</v>
      </c>
      <c r="B344" s="243"/>
      <c r="C344" s="243" t="s">
        <v>57</v>
      </c>
      <c r="D344" s="243"/>
      <c r="E344" s="243"/>
      <c r="F344" s="243"/>
      <c r="G344" s="244">
        <f>G345+G387+G533+G667</f>
        <v>580088</v>
      </c>
      <c r="H344" s="244">
        <f t="shared" ref="H344:L344" si="157">H345+H387+H533+H667</f>
        <v>5180.5651099999995</v>
      </c>
      <c r="I344" s="244">
        <f t="shared" si="157"/>
        <v>97876.403709999999</v>
      </c>
      <c r="J344" s="244">
        <f t="shared" si="157"/>
        <v>109216.4</v>
      </c>
      <c r="K344" s="244">
        <f t="shared" si="157"/>
        <v>4073</v>
      </c>
      <c r="L344" s="244">
        <f t="shared" si="157"/>
        <v>796434.36882000009</v>
      </c>
    </row>
    <row r="345" spans="1:12">
      <c r="A345" s="242"/>
      <c r="B345" s="243"/>
      <c r="C345" s="243" t="s">
        <v>57</v>
      </c>
      <c r="D345" s="243" t="s">
        <v>22</v>
      </c>
      <c r="E345" s="243"/>
      <c r="F345" s="243"/>
      <c r="G345" s="244">
        <f>G375+G378+G381+G384</f>
        <v>0</v>
      </c>
      <c r="H345" s="244">
        <f t="shared" ref="H345:L345" si="158">H375+H378+H381+H384</f>
        <v>1699.2650699999999</v>
      </c>
      <c r="I345" s="244">
        <f t="shared" si="158"/>
        <v>2923.9332099999997</v>
      </c>
      <c r="J345" s="244">
        <f t="shared" si="158"/>
        <v>98788</v>
      </c>
      <c r="K345" s="244">
        <f t="shared" si="158"/>
        <v>720</v>
      </c>
      <c r="L345" s="244">
        <f t="shared" si="158"/>
        <v>104131.19828</v>
      </c>
    </row>
    <row r="346" spans="1:12" ht="25.5" hidden="1">
      <c r="A346" s="40" t="s">
        <v>328</v>
      </c>
      <c r="B346" s="42" t="s">
        <v>27</v>
      </c>
      <c r="C346" s="42" t="s">
        <v>57</v>
      </c>
      <c r="D346" s="42" t="s">
        <v>310</v>
      </c>
      <c r="E346" s="42" t="s">
        <v>329</v>
      </c>
      <c r="F346" s="42"/>
      <c r="G346" s="66"/>
      <c r="H346" s="66"/>
      <c r="I346" s="99"/>
      <c r="J346" s="99"/>
      <c r="K346" s="99"/>
      <c r="L346" s="16">
        <f t="shared" ref="L346:L415" si="159">I346+H346+G346+J346+K346</f>
        <v>0</v>
      </c>
    </row>
    <row r="347" spans="1:12" s="20" customFormat="1" ht="14.25" hidden="1" customHeight="1">
      <c r="A347" s="40" t="s">
        <v>330</v>
      </c>
      <c r="B347" s="42" t="s">
        <v>27</v>
      </c>
      <c r="C347" s="42" t="s">
        <v>57</v>
      </c>
      <c r="D347" s="42" t="s">
        <v>22</v>
      </c>
      <c r="E347" s="42" t="s">
        <v>329</v>
      </c>
      <c r="F347" s="42"/>
      <c r="G347" s="66">
        <f>G348+G350+G352+G354+G357+G360+G362+G364+G366</f>
        <v>317613.89399999997</v>
      </c>
      <c r="H347" s="66">
        <f>H348+H350+H352+H354+H357+H360+H362+H364+H366</f>
        <v>-20828.988499999999</v>
      </c>
      <c r="I347" s="66">
        <f>I348+I350+I352+I354+I357+I360+I362+I364+I366</f>
        <v>308.7</v>
      </c>
      <c r="J347" s="66">
        <f>J348+J350+J352+J354+J357+J360+J362+J364+J366</f>
        <v>2700.2570000000001</v>
      </c>
      <c r="K347" s="66">
        <f t="shared" ref="K347:L347" si="160">K348+K350+K352+K354+K357+K360+K362+K364+K366</f>
        <v>2300</v>
      </c>
      <c r="L347" s="66">
        <f t="shared" si="160"/>
        <v>302093.86249999999</v>
      </c>
    </row>
    <row r="348" spans="1:12" s="20" customFormat="1" hidden="1">
      <c r="A348" s="17" t="s">
        <v>331</v>
      </c>
      <c r="B348" s="18" t="s">
        <v>27</v>
      </c>
      <c r="C348" s="18" t="s">
        <v>57</v>
      </c>
      <c r="D348" s="18" t="s">
        <v>22</v>
      </c>
      <c r="E348" s="18" t="s">
        <v>332</v>
      </c>
      <c r="F348" s="18"/>
      <c r="G348" s="19">
        <f>G349</f>
        <v>50</v>
      </c>
      <c r="H348" s="19">
        <f>H349</f>
        <v>0</v>
      </c>
      <c r="I348" s="19">
        <f>I349</f>
        <v>0</v>
      </c>
      <c r="J348" s="19">
        <f>J349</f>
        <v>0</v>
      </c>
      <c r="K348" s="19">
        <f t="shared" ref="K348:L348" si="161">K349</f>
        <v>0</v>
      </c>
      <c r="L348" s="19">
        <f t="shared" si="161"/>
        <v>50</v>
      </c>
    </row>
    <row r="349" spans="1:12" ht="25.5" hidden="1">
      <c r="A349" s="28" t="s">
        <v>43</v>
      </c>
      <c r="B349" s="24" t="s">
        <v>27</v>
      </c>
      <c r="C349" s="24" t="s">
        <v>57</v>
      </c>
      <c r="D349" s="24" t="s">
        <v>22</v>
      </c>
      <c r="E349" s="24" t="s">
        <v>332</v>
      </c>
      <c r="F349" s="24" t="s">
        <v>44</v>
      </c>
      <c r="G349" s="14">
        <v>50</v>
      </c>
      <c r="H349" s="26"/>
      <c r="I349" s="27"/>
      <c r="J349" s="27"/>
      <c r="K349" s="27"/>
      <c r="L349" s="16">
        <f t="shared" si="159"/>
        <v>50</v>
      </c>
    </row>
    <row r="350" spans="1:12" s="20" customFormat="1" hidden="1">
      <c r="A350" s="17" t="s">
        <v>333</v>
      </c>
      <c r="B350" s="18" t="s">
        <v>27</v>
      </c>
      <c r="C350" s="18" t="s">
        <v>57</v>
      </c>
      <c r="D350" s="18" t="s">
        <v>22</v>
      </c>
      <c r="E350" s="18" t="s">
        <v>334</v>
      </c>
      <c r="F350" s="18"/>
      <c r="G350" s="19">
        <f>G351</f>
        <v>250</v>
      </c>
      <c r="H350" s="19">
        <f>H351</f>
        <v>0</v>
      </c>
      <c r="I350" s="19">
        <f>I351</f>
        <v>0</v>
      </c>
      <c r="J350" s="19">
        <f>J351</f>
        <v>0</v>
      </c>
      <c r="K350" s="19">
        <f t="shared" ref="K350:L350" si="162">K351</f>
        <v>0</v>
      </c>
      <c r="L350" s="19">
        <f t="shared" si="162"/>
        <v>250</v>
      </c>
    </row>
    <row r="351" spans="1:12" ht="25.5" hidden="1">
      <c r="A351" s="28" t="s">
        <v>43</v>
      </c>
      <c r="B351" s="24" t="s">
        <v>27</v>
      </c>
      <c r="C351" s="24" t="s">
        <v>57</v>
      </c>
      <c r="D351" s="24" t="s">
        <v>22</v>
      </c>
      <c r="E351" s="24" t="s">
        <v>334</v>
      </c>
      <c r="F351" s="24" t="s">
        <v>44</v>
      </c>
      <c r="G351" s="25">
        <v>250</v>
      </c>
      <c r="H351" s="26"/>
      <c r="I351" s="27"/>
      <c r="J351" s="27"/>
      <c r="K351" s="27"/>
      <c r="L351" s="16">
        <f t="shared" si="159"/>
        <v>250</v>
      </c>
    </row>
    <row r="352" spans="1:12" s="20" customFormat="1" hidden="1">
      <c r="A352" s="17" t="s">
        <v>335</v>
      </c>
      <c r="B352" s="18" t="s">
        <v>27</v>
      </c>
      <c r="C352" s="18" t="s">
        <v>57</v>
      </c>
      <c r="D352" s="18" t="s">
        <v>22</v>
      </c>
      <c r="E352" s="18" t="s">
        <v>336</v>
      </c>
      <c r="F352" s="18"/>
      <c r="G352" s="19">
        <f>G353</f>
        <v>10</v>
      </c>
      <c r="H352" s="19">
        <f>H353</f>
        <v>0</v>
      </c>
      <c r="I352" s="19">
        <f>I353</f>
        <v>0</v>
      </c>
      <c r="J352" s="19">
        <f>J353</f>
        <v>0</v>
      </c>
      <c r="K352" s="19">
        <f t="shared" ref="K352:L352" si="163">K353</f>
        <v>0</v>
      </c>
      <c r="L352" s="19">
        <f t="shared" si="163"/>
        <v>10</v>
      </c>
    </row>
    <row r="353" spans="1:12" ht="25.5" hidden="1">
      <c r="A353" s="28" t="s">
        <v>43</v>
      </c>
      <c r="B353" s="24" t="s">
        <v>27</v>
      </c>
      <c r="C353" s="24" t="s">
        <v>57</v>
      </c>
      <c r="D353" s="24" t="s">
        <v>22</v>
      </c>
      <c r="E353" s="24" t="s">
        <v>336</v>
      </c>
      <c r="F353" s="24" t="s">
        <v>44</v>
      </c>
      <c r="G353" s="25">
        <v>10</v>
      </c>
      <c r="H353" s="26"/>
      <c r="I353" s="27"/>
      <c r="J353" s="27"/>
      <c r="K353" s="27"/>
      <c r="L353" s="16">
        <f t="shared" si="159"/>
        <v>10</v>
      </c>
    </row>
    <row r="354" spans="1:12" s="20" customFormat="1" ht="25.5" hidden="1">
      <c r="A354" s="17" t="s">
        <v>337</v>
      </c>
      <c r="B354" s="18" t="s">
        <v>27</v>
      </c>
      <c r="C354" s="18" t="s">
        <v>57</v>
      </c>
      <c r="D354" s="18" t="s">
        <v>22</v>
      </c>
      <c r="E354" s="18" t="s">
        <v>338</v>
      </c>
      <c r="F354" s="18"/>
      <c r="G354" s="5">
        <f>G355+G356</f>
        <v>2480</v>
      </c>
      <c r="H354" s="5">
        <f>H355+H356</f>
        <v>0</v>
      </c>
      <c r="I354" s="5">
        <f>I355+I356</f>
        <v>0</v>
      </c>
      <c r="J354" s="5">
        <f>J355+J356</f>
        <v>0</v>
      </c>
      <c r="K354" s="5">
        <f t="shared" ref="K354:L354" si="164">K355+K356</f>
        <v>0</v>
      </c>
      <c r="L354" s="5">
        <f t="shared" si="164"/>
        <v>2480</v>
      </c>
    </row>
    <row r="355" spans="1:12" ht="25.5" hidden="1">
      <c r="A355" s="28" t="s">
        <v>43</v>
      </c>
      <c r="B355" s="24" t="s">
        <v>27</v>
      </c>
      <c r="C355" s="24" t="s">
        <v>57</v>
      </c>
      <c r="D355" s="24" t="s">
        <v>22</v>
      </c>
      <c r="E355" s="24" t="s">
        <v>338</v>
      </c>
      <c r="F355" s="24" t="s">
        <v>44</v>
      </c>
      <c r="G355" s="14">
        <v>247</v>
      </c>
      <c r="H355" s="26"/>
      <c r="I355" s="27"/>
      <c r="J355" s="27"/>
      <c r="K355" s="27"/>
      <c r="L355" s="16">
        <f t="shared" si="159"/>
        <v>247</v>
      </c>
    </row>
    <row r="356" spans="1:12" hidden="1">
      <c r="A356" s="12" t="s">
        <v>80</v>
      </c>
      <c r="B356" s="24" t="s">
        <v>27</v>
      </c>
      <c r="C356" s="24" t="s">
        <v>57</v>
      </c>
      <c r="D356" s="24" t="s">
        <v>22</v>
      </c>
      <c r="E356" s="24" t="s">
        <v>338</v>
      </c>
      <c r="F356" s="24" t="s">
        <v>81</v>
      </c>
      <c r="G356" s="25">
        <v>2233</v>
      </c>
      <c r="H356" s="26"/>
      <c r="I356" s="27"/>
      <c r="J356" s="27"/>
      <c r="K356" s="27"/>
      <c r="L356" s="16">
        <f t="shared" si="159"/>
        <v>2233</v>
      </c>
    </row>
    <row r="357" spans="1:12" s="20" customFormat="1" hidden="1">
      <c r="A357" s="17" t="s">
        <v>339</v>
      </c>
      <c r="B357" s="18" t="s">
        <v>27</v>
      </c>
      <c r="C357" s="18" t="s">
        <v>57</v>
      </c>
      <c r="D357" s="18" t="s">
        <v>22</v>
      </c>
      <c r="E357" s="18" t="s">
        <v>340</v>
      </c>
      <c r="F357" s="18"/>
      <c r="G357" s="19">
        <f>G358+G359</f>
        <v>20454.334999999999</v>
      </c>
      <c r="H357" s="19">
        <f>H358+H359</f>
        <v>6240</v>
      </c>
      <c r="I357" s="19">
        <f>I358+I359</f>
        <v>308.7</v>
      </c>
      <c r="J357" s="19">
        <f>J358+J359</f>
        <v>2700.2570000000001</v>
      </c>
      <c r="K357" s="19">
        <f t="shared" ref="K357:L357" si="165">K358+K359</f>
        <v>2300</v>
      </c>
      <c r="L357" s="19">
        <f t="shared" si="165"/>
        <v>32003.292000000001</v>
      </c>
    </row>
    <row r="358" spans="1:12" ht="25.5" hidden="1">
      <c r="A358" s="28" t="s">
        <v>43</v>
      </c>
      <c r="B358" s="24" t="s">
        <v>27</v>
      </c>
      <c r="C358" s="24" t="s">
        <v>57</v>
      </c>
      <c r="D358" s="24" t="s">
        <v>22</v>
      </c>
      <c r="E358" s="24" t="s">
        <v>340</v>
      </c>
      <c r="F358" s="24" t="s">
        <v>44</v>
      </c>
      <c r="G358" s="25">
        <v>730.32</v>
      </c>
      <c r="H358" s="26"/>
      <c r="I358" s="27"/>
      <c r="J358" s="27"/>
      <c r="K358" s="27"/>
      <c r="L358" s="16">
        <f t="shared" si="159"/>
        <v>730.32</v>
      </c>
    </row>
    <row r="359" spans="1:12" hidden="1">
      <c r="A359" s="12" t="s">
        <v>80</v>
      </c>
      <c r="B359" s="24" t="s">
        <v>27</v>
      </c>
      <c r="C359" s="24" t="s">
        <v>57</v>
      </c>
      <c r="D359" s="24" t="s">
        <v>22</v>
      </c>
      <c r="E359" s="24" t="s">
        <v>340</v>
      </c>
      <c r="F359" s="24" t="s">
        <v>81</v>
      </c>
      <c r="G359" s="25">
        <v>19724.014999999999</v>
      </c>
      <c r="H359" s="91">
        <v>6240</v>
      </c>
      <c r="I359" s="92">
        <v>308.7</v>
      </c>
      <c r="J359" s="92">
        <f>2500-219.743+420</f>
        <v>2700.2570000000001</v>
      </c>
      <c r="K359" s="92">
        <v>2300</v>
      </c>
      <c r="L359" s="16">
        <f t="shared" si="159"/>
        <v>31272.972000000002</v>
      </c>
    </row>
    <row r="360" spans="1:12" s="20" customFormat="1" hidden="1">
      <c r="A360" s="17" t="s">
        <v>341</v>
      </c>
      <c r="B360" s="18" t="s">
        <v>27</v>
      </c>
      <c r="C360" s="18" t="s">
        <v>57</v>
      </c>
      <c r="D360" s="18" t="s">
        <v>22</v>
      </c>
      <c r="E360" s="18" t="s">
        <v>342</v>
      </c>
      <c r="F360" s="18"/>
      <c r="G360" s="19">
        <f>G361</f>
        <v>2000</v>
      </c>
      <c r="H360" s="5">
        <f>H361</f>
        <v>0</v>
      </c>
      <c r="I360" s="5">
        <f>I361</f>
        <v>0</v>
      </c>
      <c r="J360" s="5">
        <f>J361</f>
        <v>0</v>
      </c>
      <c r="K360" s="5">
        <f t="shared" ref="K360:L360" si="166">K361</f>
        <v>0</v>
      </c>
      <c r="L360" s="5">
        <f t="shared" si="166"/>
        <v>2000</v>
      </c>
    </row>
    <row r="361" spans="1:12" ht="25.5" hidden="1">
      <c r="A361" s="28" t="s">
        <v>43</v>
      </c>
      <c r="B361" s="24" t="s">
        <v>27</v>
      </c>
      <c r="C361" s="24" t="s">
        <v>57</v>
      </c>
      <c r="D361" s="24" t="s">
        <v>22</v>
      </c>
      <c r="E361" s="24" t="s">
        <v>342</v>
      </c>
      <c r="F361" s="24" t="s">
        <v>44</v>
      </c>
      <c r="G361" s="25">
        <v>2000</v>
      </c>
      <c r="H361" s="91"/>
      <c r="I361" s="92"/>
      <c r="J361" s="92"/>
      <c r="K361" s="92"/>
      <c r="L361" s="16">
        <f t="shared" si="159"/>
        <v>2000</v>
      </c>
    </row>
    <row r="362" spans="1:12" s="20" customFormat="1" ht="25.5" hidden="1">
      <c r="A362" s="17" t="s">
        <v>343</v>
      </c>
      <c r="B362" s="18" t="s">
        <v>27</v>
      </c>
      <c r="C362" s="18" t="s">
        <v>57</v>
      </c>
      <c r="D362" s="18" t="s">
        <v>22</v>
      </c>
      <c r="E362" s="18" t="s">
        <v>344</v>
      </c>
      <c r="F362" s="18"/>
      <c r="G362" s="19">
        <f>G363</f>
        <v>146</v>
      </c>
      <c r="H362" s="5">
        <f>H363</f>
        <v>0</v>
      </c>
      <c r="I362" s="5">
        <f>I363</f>
        <v>0</v>
      </c>
      <c r="J362" s="5">
        <f>J363</f>
        <v>0</v>
      </c>
      <c r="K362" s="5">
        <f t="shared" ref="K362:L362" si="167">K363</f>
        <v>0</v>
      </c>
      <c r="L362" s="5">
        <f t="shared" si="167"/>
        <v>146</v>
      </c>
    </row>
    <row r="363" spans="1:12" hidden="1">
      <c r="A363" s="12" t="s">
        <v>80</v>
      </c>
      <c r="B363" s="24" t="s">
        <v>27</v>
      </c>
      <c r="C363" s="24" t="s">
        <v>57</v>
      </c>
      <c r="D363" s="24" t="s">
        <v>22</v>
      </c>
      <c r="E363" s="24" t="s">
        <v>344</v>
      </c>
      <c r="F363" s="24" t="s">
        <v>81</v>
      </c>
      <c r="G363" s="25">
        <v>146</v>
      </c>
      <c r="H363" s="91"/>
      <c r="I363" s="92"/>
      <c r="J363" s="92"/>
      <c r="K363" s="92"/>
      <c r="L363" s="16">
        <f t="shared" si="159"/>
        <v>146</v>
      </c>
    </row>
    <row r="364" spans="1:12" s="20" customFormat="1" ht="25.5" hidden="1">
      <c r="A364" s="17" t="s">
        <v>345</v>
      </c>
      <c r="B364" s="18" t="s">
        <v>27</v>
      </c>
      <c r="C364" s="18" t="s">
        <v>57</v>
      </c>
      <c r="D364" s="18" t="s">
        <v>22</v>
      </c>
      <c r="E364" s="18" t="s">
        <v>346</v>
      </c>
      <c r="F364" s="18"/>
      <c r="G364" s="19">
        <f>G365</f>
        <v>979.25900000000001</v>
      </c>
      <c r="H364" s="5">
        <f>H365</f>
        <v>0</v>
      </c>
      <c r="I364" s="5">
        <f>I365</f>
        <v>0</v>
      </c>
      <c r="J364" s="5">
        <f>J365</f>
        <v>0</v>
      </c>
      <c r="K364" s="5">
        <f t="shared" ref="K364:L364" si="168">K365</f>
        <v>0</v>
      </c>
      <c r="L364" s="5">
        <f t="shared" si="168"/>
        <v>979.25900000000001</v>
      </c>
    </row>
    <row r="365" spans="1:12" ht="25.5" hidden="1">
      <c r="A365" s="28" t="s">
        <v>43</v>
      </c>
      <c r="B365" s="24" t="s">
        <v>27</v>
      </c>
      <c r="C365" s="24" t="s">
        <v>57</v>
      </c>
      <c r="D365" s="24" t="s">
        <v>22</v>
      </c>
      <c r="E365" s="24" t="s">
        <v>346</v>
      </c>
      <c r="F365" s="24" t="s">
        <v>44</v>
      </c>
      <c r="G365" s="25">
        <v>979.25900000000001</v>
      </c>
      <c r="H365" s="91"/>
      <c r="I365" s="92"/>
      <c r="J365" s="92"/>
      <c r="K365" s="92"/>
      <c r="L365" s="16">
        <f t="shared" si="159"/>
        <v>979.25900000000001</v>
      </c>
    </row>
    <row r="366" spans="1:12" s="84" customFormat="1" ht="38.25" hidden="1">
      <c r="A366" s="6" t="s">
        <v>347</v>
      </c>
      <c r="B366" s="7" t="s">
        <v>27</v>
      </c>
      <c r="C366" s="7" t="s">
        <v>57</v>
      </c>
      <c r="D366" s="7" t="s">
        <v>22</v>
      </c>
      <c r="E366" s="7" t="s">
        <v>348</v>
      </c>
      <c r="F366" s="7"/>
      <c r="G366" s="5">
        <f>G367+G368+G369+G370+G371+G372+G373+G374</f>
        <v>291244.3</v>
      </c>
      <c r="H366" s="5">
        <f>H367+H368+H369+H370+H371+H372+H373+H374</f>
        <v>-27068.988499999999</v>
      </c>
      <c r="I366" s="5">
        <f>I367+I368+I369+I370+I371+I372+I373+I374</f>
        <v>0</v>
      </c>
      <c r="J366" s="5">
        <f>J367+J368+J369+J370+J371+J372+J373+J374</f>
        <v>0</v>
      </c>
      <c r="K366" s="5">
        <f t="shared" ref="K366:L366" si="169">K367+K368+K369+K370+K371+K372+K373+K374</f>
        <v>0</v>
      </c>
      <c r="L366" s="5">
        <f t="shared" si="169"/>
        <v>264175.31150000001</v>
      </c>
    </row>
    <row r="367" spans="1:12" hidden="1">
      <c r="A367" s="12" t="s">
        <v>30</v>
      </c>
      <c r="B367" s="24" t="s">
        <v>27</v>
      </c>
      <c r="C367" s="24" t="s">
        <v>57</v>
      </c>
      <c r="D367" s="24" t="s">
        <v>22</v>
      </c>
      <c r="E367" s="24" t="s">
        <v>348</v>
      </c>
      <c r="F367" s="24" t="s">
        <v>192</v>
      </c>
      <c r="G367" s="25">
        <v>27199.4</v>
      </c>
      <c r="H367" s="91"/>
      <c r="I367" s="92"/>
      <c r="J367" s="92"/>
      <c r="K367" s="92"/>
      <c r="L367" s="16">
        <f t="shared" si="159"/>
        <v>27199.4</v>
      </c>
    </row>
    <row r="368" spans="1:12" ht="25.5" hidden="1">
      <c r="A368" s="28" t="s">
        <v>35</v>
      </c>
      <c r="B368" s="24" t="s">
        <v>27</v>
      </c>
      <c r="C368" s="24" t="s">
        <v>57</v>
      </c>
      <c r="D368" s="24" t="s">
        <v>22</v>
      </c>
      <c r="E368" s="24" t="s">
        <v>348</v>
      </c>
      <c r="F368" s="24" t="s">
        <v>193</v>
      </c>
      <c r="G368" s="25">
        <v>1135.7</v>
      </c>
      <c r="H368" s="91"/>
      <c r="I368" s="92">
        <f>-15+2+4+2.15+2.4</f>
        <v>-4.4499999999999993</v>
      </c>
      <c r="J368" s="92"/>
      <c r="K368" s="92">
        <f>4.9+7.16072</f>
        <v>12.06072</v>
      </c>
      <c r="L368" s="16">
        <f t="shared" si="159"/>
        <v>1143.3107199999999</v>
      </c>
    </row>
    <row r="369" spans="1:13" ht="25.5" hidden="1">
      <c r="A369" s="28" t="s">
        <v>41</v>
      </c>
      <c r="B369" s="24" t="s">
        <v>27</v>
      </c>
      <c r="C369" s="24" t="s">
        <v>57</v>
      </c>
      <c r="D369" s="24" t="s">
        <v>22</v>
      </c>
      <c r="E369" s="24" t="s">
        <v>348</v>
      </c>
      <c r="F369" s="24" t="s">
        <v>42</v>
      </c>
      <c r="G369" s="25">
        <v>198.3</v>
      </c>
      <c r="H369" s="91"/>
      <c r="I369" s="92">
        <v>5</v>
      </c>
      <c r="J369" s="92"/>
      <c r="K369" s="92"/>
      <c r="L369" s="16">
        <f t="shared" si="159"/>
        <v>203.3</v>
      </c>
    </row>
    <row r="370" spans="1:13" ht="25.5" hidden="1">
      <c r="A370" s="28" t="s">
        <v>43</v>
      </c>
      <c r="B370" s="24" t="s">
        <v>27</v>
      </c>
      <c r="C370" s="24" t="s">
        <v>57</v>
      </c>
      <c r="D370" s="24" t="s">
        <v>22</v>
      </c>
      <c r="E370" s="24" t="s">
        <v>348</v>
      </c>
      <c r="F370" s="24" t="s">
        <v>44</v>
      </c>
      <c r="G370" s="25">
        <v>14988</v>
      </c>
      <c r="H370" s="91">
        <v>77.465400000000002</v>
      </c>
      <c r="I370" s="92">
        <f>-2-5-4-2.15-2.4-1.077</f>
        <v>-16.627000000000002</v>
      </c>
      <c r="J370" s="92"/>
      <c r="K370" s="92">
        <f>-4.9-7.16072</f>
        <v>-12.06072</v>
      </c>
      <c r="L370" s="16">
        <f t="shared" si="159"/>
        <v>15036.777680000001</v>
      </c>
    </row>
    <row r="371" spans="1:13" ht="51" hidden="1">
      <c r="A371" s="100" t="s">
        <v>349</v>
      </c>
      <c r="B371" s="24" t="s">
        <v>27</v>
      </c>
      <c r="C371" s="24" t="s">
        <v>57</v>
      </c>
      <c r="D371" s="24" t="s">
        <v>22</v>
      </c>
      <c r="E371" s="24" t="s">
        <v>348</v>
      </c>
      <c r="F371" s="24" t="s">
        <v>87</v>
      </c>
      <c r="G371" s="25">
        <v>242182.6</v>
      </c>
      <c r="H371" s="91">
        <f>-27673.31+526.8561</f>
        <v>-27146.4539</v>
      </c>
      <c r="I371" s="92"/>
      <c r="J371" s="92"/>
      <c r="K371" s="92"/>
      <c r="L371" s="16">
        <f t="shared" si="159"/>
        <v>215036.14610000001</v>
      </c>
      <c r="M371" s="8"/>
    </row>
    <row r="372" spans="1:13" hidden="1">
      <c r="A372" s="12" t="s">
        <v>80</v>
      </c>
      <c r="B372" s="24" t="s">
        <v>27</v>
      </c>
      <c r="C372" s="24" t="s">
        <v>57</v>
      </c>
      <c r="D372" s="24" t="s">
        <v>22</v>
      </c>
      <c r="E372" s="24" t="s">
        <v>348</v>
      </c>
      <c r="F372" s="24" t="s">
        <v>81</v>
      </c>
      <c r="G372" s="25">
        <v>5154.5</v>
      </c>
      <c r="H372" s="26"/>
      <c r="I372" s="27"/>
      <c r="J372" s="27"/>
      <c r="K372" s="27"/>
      <c r="L372" s="16">
        <f t="shared" si="159"/>
        <v>5154.5</v>
      </c>
      <c r="M372" s="8"/>
    </row>
    <row r="373" spans="1:13" ht="25.5" hidden="1">
      <c r="A373" s="30" t="s">
        <v>45</v>
      </c>
      <c r="B373" s="24" t="s">
        <v>27</v>
      </c>
      <c r="C373" s="24" t="s">
        <v>57</v>
      </c>
      <c r="D373" s="24" t="s">
        <v>22</v>
      </c>
      <c r="E373" s="24" t="s">
        <v>348</v>
      </c>
      <c r="F373" s="24" t="s">
        <v>46</v>
      </c>
      <c r="G373" s="25">
        <v>378.18</v>
      </c>
      <c r="H373" s="26"/>
      <c r="I373" s="27">
        <v>1.077</v>
      </c>
      <c r="J373" s="27"/>
      <c r="K373" s="27"/>
      <c r="L373" s="16">
        <f t="shared" si="159"/>
        <v>379.25700000000001</v>
      </c>
    </row>
    <row r="374" spans="1:13" ht="25.5" hidden="1">
      <c r="A374" s="30" t="s">
        <v>47</v>
      </c>
      <c r="B374" s="24" t="s">
        <v>27</v>
      </c>
      <c r="C374" s="24" t="s">
        <v>57</v>
      </c>
      <c r="D374" s="24" t="s">
        <v>22</v>
      </c>
      <c r="E374" s="24" t="s">
        <v>348</v>
      </c>
      <c r="F374" s="24" t="s">
        <v>48</v>
      </c>
      <c r="G374" s="25">
        <v>7.62</v>
      </c>
      <c r="H374" s="26"/>
      <c r="I374" s="27">
        <f>15</f>
        <v>15</v>
      </c>
      <c r="J374" s="27"/>
      <c r="K374" s="27"/>
      <c r="L374" s="16">
        <f t="shared" si="159"/>
        <v>22.62</v>
      </c>
    </row>
    <row r="375" spans="1:13" s="20" customFormat="1" ht="38.25">
      <c r="A375" s="273" t="s">
        <v>350</v>
      </c>
      <c r="B375" s="243" t="s">
        <v>27</v>
      </c>
      <c r="C375" s="243" t="s">
        <v>57</v>
      </c>
      <c r="D375" s="243" t="s">
        <v>22</v>
      </c>
      <c r="E375" s="243" t="s">
        <v>351</v>
      </c>
      <c r="F375" s="243"/>
      <c r="G375" s="244">
        <f>G376+G377</f>
        <v>0</v>
      </c>
      <c r="H375" s="244">
        <f>H376+H377</f>
        <v>1699.2650699999999</v>
      </c>
      <c r="I375" s="244">
        <f>I376+I377</f>
        <v>2923.9332099999997</v>
      </c>
      <c r="J375" s="244">
        <f>J376+J377</f>
        <v>0</v>
      </c>
      <c r="K375" s="244">
        <f t="shared" ref="K375:L375" si="170">K376+K377</f>
        <v>0</v>
      </c>
      <c r="L375" s="244">
        <f t="shared" si="170"/>
        <v>4623.1982799999996</v>
      </c>
    </row>
    <row r="376" spans="1:13" ht="25.5">
      <c r="A376" s="255" t="s">
        <v>35</v>
      </c>
      <c r="B376" s="247" t="s">
        <v>27</v>
      </c>
      <c r="C376" s="247" t="s">
        <v>57</v>
      </c>
      <c r="D376" s="247" t="s">
        <v>22</v>
      </c>
      <c r="E376" s="247" t="s">
        <v>351</v>
      </c>
      <c r="F376" s="247" t="s">
        <v>193</v>
      </c>
      <c r="G376" s="248"/>
      <c r="H376" s="258">
        <v>695.97653000000003</v>
      </c>
      <c r="I376" s="259">
        <f>11.47003</f>
        <v>11.47003</v>
      </c>
      <c r="J376" s="259"/>
      <c r="K376" s="259"/>
      <c r="L376" s="250">
        <f t="shared" si="159"/>
        <v>707.44655999999998</v>
      </c>
    </row>
    <row r="377" spans="1:13">
      <c r="A377" s="246" t="s">
        <v>80</v>
      </c>
      <c r="B377" s="247" t="s">
        <v>27</v>
      </c>
      <c r="C377" s="247" t="s">
        <v>57</v>
      </c>
      <c r="D377" s="247" t="s">
        <v>22</v>
      </c>
      <c r="E377" s="247" t="s">
        <v>351</v>
      </c>
      <c r="F377" s="247" t="s">
        <v>81</v>
      </c>
      <c r="G377" s="248"/>
      <c r="H377" s="258">
        <v>1003.28854</v>
      </c>
      <c r="I377" s="259">
        <f>5.26318+2907.2</f>
        <v>2912.4631799999997</v>
      </c>
      <c r="J377" s="259"/>
      <c r="K377" s="259"/>
      <c r="L377" s="250">
        <f t="shared" si="159"/>
        <v>3915.7517199999998</v>
      </c>
    </row>
    <row r="378" spans="1:13" s="20" customFormat="1" ht="76.5">
      <c r="A378" s="264" t="s">
        <v>352</v>
      </c>
      <c r="B378" s="243" t="s">
        <v>27</v>
      </c>
      <c r="C378" s="243" t="s">
        <v>57</v>
      </c>
      <c r="D378" s="243" t="s">
        <v>22</v>
      </c>
      <c r="E378" s="243" t="s">
        <v>353</v>
      </c>
      <c r="F378" s="243"/>
      <c r="G378" s="244">
        <f>G379+G380</f>
        <v>0</v>
      </c>
      <c r="H378" s="244">
        <f>H379+H380</f>
        <v>0</v>
      </c>
      <c r="I378" s="244">
        <f>I379+I380</f>
        <v>0</v>
      </c>
      <c r="J378" s="244">
        <f>J379+J380</f>
        <v>98788</v>
      </c>
      <c r="K378" s="244">
        <f t="shared" ref="K378:L378" si="171">K379+K380</f>
        <v>0</v>
      </c>
      <c r="L378" s="244">
        <f t="shared" si="171"/>
        <v>98788</v>
      </c>
    </row>
    <row r="379" spans="1:13">
      <c r="A379" s="246" t="s">
        <v>30</v>
      </c>
      <c r="B379" s="247" t="s">
        <v>27</v>
      </c>
      <c r="C379" s="247" t="s">
        <v>57</v>
      </c>
      <c r="D379" s="247" t="s">
        <v>22</v>
      </c>
      <c r="E379" s="247" t="s">
        <v>353</v>
      </c>
      <c r="F379" s="247" t="s">
        <v>192</v>
      </c>
      <c r="G379" s="248"/>
      <c r="H379" s="258"/>
      <c r="I379" s="259"/>
      <c r="J379" s="259">
        <v>13446.9</v>
      </c>
      <c r="K379" s="259"/>
      <c r="L379" s="250">
        <f t="shared" si="159"/>
        <v>13446.9</v>
      </c>
    </row>
    <row r="380" spans="1:13" ht="51">
      <c r="A380" s="274" t="s">
        <v>349</v>
      </c>
      <c r="B380" s="247" t="s">
        <v>27</v>
      </c>
      <c r="C380" s="247" t="s">
        <v>57</v>
      </c>
      <c r="D380" s="247" t="s">
        <v>22</v>
      </c>
      <c r="E380" s="247" t="s">
        <v>353</v>
      </c>
      <c r="F380" s="247" t="s">
        <v>87</v>
      </c>
      <c r="G380" s="248"/>
      <c r="H380" s="258"/>
      <c r="I380" s="259"/>
      <c r="J380" s="259">
        <v>85341.1</v>
      </c>
      <c r="K380" s="259"/>
      <c r="L380" s="250">
        <f t="shared" si="159"/>
        <v>85341.1</v>
      </c>
    </row>
    <row r="381" spans="1:13" ht="25.5">
      <c r="A381" s="264" t="s">
        <v>1006</v>
      </c>
      <c r="B381" s="243" t="s">
        <v>27</v>
      </c>
      <c r="C381" s="243" t="s">
        <v>57</v>
      </c>
      <c r="D381" s="243" t="s">
        <v>22</v>
      </c>
      <c r="E381" s="243" t="s">
        <v>1005</v>
      </c>
      <c r="F381" s="243"/>
      <c r="G381" s="244">
        <f>G382+G383</f>
        <v>0</v>
      </c>
      <c r="H381" s="244">
        <f t="shared" ref="H381:L381" si="172">H382+H383</f>
        <v>0</v>
      </c>
      <c r="I381" s="244">
        <f t="shared" si="172"/>
        <v>0</v>
      </c>
      <c r="J381" s="244">
        <f t="shared" si="172"/>
        <v>0</v>
      </c>
      <c r="K381" s="244">
        <f t="shared" si="172"/>
        <v>500</v>
      </c>
      <c r="L381" s="244">
        <f t="shared" si="172"/>
        <v>500</v>
      </c>
    </row>
    <row r="382" spans="1:13" ht="25.5">
      <c r="A382" s="255" t="s">
        <v>43</v>
      </c>
      <c r="B382" s="247" t="s">
        <v>27</v>
      </c>
      <c r="C382" s="247" t="s">
        <v>57</v>
      </c>
      <c r="D382" s="247" t="s">
        <v>22</v>
      </c>
      <c r="E382" s="247" t="s">
        <v>1005</v>
      </c>
      <c r="F382" s="247" t="s">
        <v>44</v>
      </c>
      <c r="G382" s="248"/>
      <c r="H382" s="258"/>
      <c r="I382" s="259"/>
      <c r="J382" s="259"/>
      <c r="K382" s="27">
        <v>475.22300000000001</v>
      </c>
      <c r="L382" s="249">
        <f>K382+J382+I382+H382+G382</f>
        <v>475.22300000000001</v>
      </c>
    </row>
    <row r="383" spans="1:13">
      <c r="A383" s="246" t="s">
        <v>80</v>
      </c>
      <c r="B383" s="247" t="s">
        <v>27</v>
      </c>
      <c r="C383" s="247" t="s">
        <v>57</v>
      </c>
      <c r="D383" s="247" t="s">
        <v>22</v>
      </c>
      <c r="E383" s="247" t="s">
        <v>1005</v>
      </c>
      <c r="F383" s="247" t="s">
        <v>81</v>
      </c>
      <c r="G383" s="248"/>
      <c r="H383" s="258"/>
      <c r="I383" s="259"/>
      <c r="J383" s="259"/>
      <c r="K383" s="27">
        <v>24.777000000000001</v>
      </c>
      <c r="L383" s="249">
        <f>K383+J383+I383+H383+G383</f>
        <v>24.777000000000001</v>
      </c>
    </row>
    <row r="384" spans="1:13" ht="25.5">
      <c r="A384" s="264" t="s">
        <v>1004</v>
      </c>
      <c r="B384" s="243" t="s">
        <v>27</v>
      </c>
      <c r="C384" s="243" t="s">
        <v>57</v>
      </c>
      <c r="D384" s="243" t="s">
        <v>22</v>
      </c>
      <c r="E384" s="243" t="s">
        <v>1003</v>
      </c>
      <c r="F384" s="243"/>
      <c r="G384" s="244">
        <f>G385+G386</f>
        <v>0</v>
      </c>
      <c r="H384" s="244">
        <f t="shared" ref="H384:L384" si="173">H385+H386</f>
        <v>0</v>
      </c>
      <c r="I384" s="244">
        <f t="shared" si="173"/>
        <v>0</v>
      </c>
      <c r="J384" s="244">
        <f t="shared" si="173"/>
        <v>0</v>
      </c>
      <c r="K384" s="244">
        <f t="shared" si="173"/>
        <v>220</v>
      </c>
      <c r="L384" s="244">
        <f t="shared" si="173"/>
        <v>220</v>
      </c>
    </row>
    <row r="385" spans="1:15" ht="25.5">
      <c r="A385" s="255" t="s">
        <v>43</v>
      </c>
      <c r="B385" s="247" t="s">
        <v>27</v>
      </c>
      <c r="C385" s="247" t="s">
        <v>57</v>
      </c>
      <c r="D385" s="247" t="s">
        <v>22</v>
      </c>
      <c r="E385" s="247" t="s">
        <v>1003</v>
      </c>
      <c r="F385" s="247" t="s">
        <v>44</v>
      </c>
      <c r="G385" s="248"/>
      <c r="H385" s="258"/>
      <c r="I385" s="259"/>
      <c r="J385" s="259"/>
      <c r="K385" s="27">
        <v>107.5</v>
      </c>
      <c r="L385" s="249">
        <f>K385+J385+I385+H385+G385</f>
        <v>107.5</v>
      </c>
    </row>
    <row r="386" spans="1:15">
      <c r="A386" s="246" t="s">
        <v>80</v>
      </c>
      <c r="B386" s="247" t="s">
        <v>27</v>
      </c>
      <c r="C386" s="247" t="s">
        <v>57</v>
      </c>
      <c r="D386" s="247" t="s">
        <v>22</v>
      </c>
      <c r="E386" s="247" t="s">
        <v>1003</v>
      </c>
      <c r="F386" s="247" t="s">
        <v>81</v>
      </c>
      <c r="G386" s="248"/>
      <c r="H386" s="258"/>
      <c r="I386" s="259"/>
      <c r="J386" s="259"/>
      <c r="K386" s="27">
        <v>112.5</v>
      </c>
      <c r="L386" s="249">
        <f>K386+J386+I386+H386+G386</f>
        <v>112.5</v>
      </c>
    </row>
    <row r="387" spans="1:15">
      <c r="A387" s="242" t="s">
        <v>354</v>
      </c>
      <c r="B387" s="243"/>
      <c r="C387" s="243" t="s">
        <v>57</v>
      </c>
      <c r="D387" s="243" t="s">
        <v>28</v>
      </c>
      <c r="E387" s="247"/>
      <c r="F387" s="247"/>
      <c r="G387" s="244">
        <f>G482+G485+G490+G495+G502+G510+G513+G523+G526+G520</f>
        <v>580088</v>
      </c>
      <c r="H387" s="244">
        <f t="shared" ref="H387:L387" si="174">H482+H485+H490+H495+H502+H510+H513+H523+H526+H520</f>
        <v>3481.3000400000001</v>
      </c>
      <c r="I387" s="244">
        <f t="shared" si="174"/>
        <v>87083.070500000002</v>
      </c>
      <c r="J387" s="244">
        <f t="shared" si="174"/>
        <v>9960</v>
      </c>
      <c r="K387" s="244">
        <f t="shared" si="174"/>
        <v>3353</v>
      </c>
      <c r="L387" s="244">
        <f t="shared" si="174"/>
        <v>683965.37054000003</v>
      </c>
      <c r="M387" s="8"/>
    </row>
    <row r="388" spans="1:15" hidden="1">
      <c r="A388" s="40" t="s">
        <v>355</v>
      </c>
      <c r="B388" s="42" t="s">
        <v>27</v>
      </c>
      <c r="C388" s="42" t="s">
        <v>57</v>
      </c>
      <c r="D388" s="42" t="s">
        <v>28</v>
      </c>
      <c r="E388" s="42" t="s">
        <v>356</v>
      </c>
      <c r="F388" s="42"/>
      <c r="G388" s="66">
        <f>G389+G391+G393+G395+G397+G399+G401+G403+G405+G407+G409+G413+G416+G418+G421+G429</f>
        <v>159653.65999999997</v>
      </c>
      <c r="H388" s="66">
        <f t="shared" ref="H388:L388" si="175">H389+H391+H393+H395+H397+H399+H401+H403+H405+H407+H409+H413+H416+H418+H421+H429</f>
        <v>17959</v>
      </c>
      <c r="I388" s="66">
        <f t="shared" si="175"/>
        <v>285</v>
      </c>
      <c r="J388" s="66">
        <f t="shared" si="175"/>
        <v>506.76559999999978</v>
      </c>
      <c r="K388" s="66">
        <f t="shared" si="175"/>
        <v>2387.1999999999998</v>
      </c>
      <c r="L388" s="66">
        <f t="shared" si="175"/>
        <v>180791.62559999997</v>
      </c>
    </row>
    <row r="389" spans="1:15" s="20" customFormat="1" ht="25.5" hidden="1">
      <c r="A389" s="17" t="s">
        <v>357</v>
      </c>
      <c r="B389" s="18" t="s">
        <v>27</v>
      </c>
      <c r="C389" s="18" t="s">
        <v>57</v>
      </c>
      <c r="D389" s="18" t="s">
        <v>28</v>
      </c>
      <c r="E389" s="18" t="s">
        <v>358</v>
      </c>
      <c r="F389" s="18"/>
      <c r="G389" s="19">
        <f>G390</f>
        <v>150</v>
      </c>
      <c r="H389" s="19">
        <f>H390</f>
        <v>0</v>
      </c>
      <c r="I389" s="19">
        <f>I390</f>
        <v>0</v>
      </c>
      <c r="J389" s="19">
        <f>J390</f>
        <v>0</v>
      </c>
      <c r="K389" s="19">
        <f t="shared" ref="K389:L389" si="176">K390</f>
        <v>0</v>
      </c>
      <c r="L389" s="19">
        <f t="shared" si="176"/>
        <v>150</v>
      </c>
    </row>
    <row r="390" spans="1:15" ht="25.5" hidden="1">
      <c r="A390" s="28" t="s">
        <v>43</v>
      </c>
      <c r="B390" s="24" t="s">
        <v>27</v>
      </c>
      <c r="C390" s="24" t="s">
        <v>57</v>
      </c>
      <c r="D390" s="24" t="s">
        <v>28</v>
      </c>
      <c r="E390" s="24" t="s">
        <v>358</v>
      </c>
      <c r="F390" s="24" t="s">
        <v>44</v>
      </c>
      <c r="G390" s="25">
        <v>150</v>
      </c>
      <c r="H390" s="26"/>
      <c r="I390" s="27"/>
      <c r="J390" s="27"/>
      <c r="K390" s="27"/>
      <c r="L390" s="16">
        <f t="shared" si="159"/>
        <v>150</v>
      </c>
    </row>
    <row r="391" spans="1:15" s="20" customFormat="1" hidden="1">
      <c r="A391" s="17" t="s">
        <v>359</v>
      </c>
      <c r="B391" s="18" t="s">
        <v>27</v>
      </c>
      <c r="C391" s="18" t="s">
        <v>57</v>
      </c>
      <c r="D391" s="18" t="s">
        <v>28</v>
      </c>
      <c r="E391" s="18" t="s">
        <v>360</v>
      </c>
      <c r="F391" s="18"/>
      <c r="G391" s="19">
        <f>G392</f>
        <v>40</v>
      </c>
      <c r="H391" s="19">
        <f>H392</f>
        <v>0</v>
      </c>
      <c r="I391" s="19">
        <f>I392</f>
        <v>0</v>
      </c>
      <c r="J391" s="19">
        <f>J392</f>
        <v>0</v>
      </c>
      <c r="K391" s="19">
        <f t="shared" ref="K391:L391" si="177">K392</f>
        <v>0</v>
      </c>
      <c r="L391" s="19">
        <f t="shared" si="177"/>
        <v>40</v>
      </c>
    </row>
    <row r="392" spans="1:15" ht="25.5" hidden="1">
      <c r="A392" s="28" t="s">
        <v>43</v>
      </c>
      <c r="B392" s="24" t="s">
        <v>27</v>
      </c>
      <c r="C392" s="24" t="s">
        <v>57</v>
      </c>
      <c r="D392" s="24" t="s">
        <v>28</v>
      </c>
      <c r="E392" s="24" t="s">
        <v>360</v>
      </c>
      <c r="F392" s="24" t="s">
        <v>44</v>
      </c>
      <c r="G392" s="25">
        <v>40</v>
      </c>
      <c r="H392" s="26"/>
      <c r="I392" s="27"/>
      <c r="J392" s="27"/>
      <c r="K392" s="27"/>
      <c r="L392" s="16">
        <f t="shared" si="159"/>
        <v>40</v>
      </c>
    </row>
    <row r="393" spans="1:15" s="20" customFormat="1" ht="38.25" hidden="1">
      <c r="A393" s="17" t="s">
        <v>361</v>
      </c>
      <c r="B393" s="18" t="s">
        <v>27</v>
      </c>
      <c r="C393" s="18" t="s">
        <v>57</v>
      </c>
      <c r="D393" s="18" t="s">
        <v>28</v>
      </c>
      <c r="E393" s="18" t="s">
        <v>362</v>
      </c>
      <c r="F393" s="18"/>
      <c r="G393" s="19">
        <f>G394</f>
        <v>50</v>
      </c>
      <c r="H393" s="19">
        <f>H394</f>
        <v>0</v>
      </c>
      <c r="I393" s="19">
        <f>I394</f>
        <v>0</v>
      </c>
      <c r="J393" s="19">
        <f>J394</f>
        <v>0</v>
      </c>
      <c r="K393" s="19">
        <f t="shared" ref="K393:L393" si="178">K394</f>
        <v>0</v>
      </c>
      <c r="L393" s="19">
        <f t="shared" si="178"/>
        <v>50</v>
      </c>
    </row>
    <row r="394" spans="1:15" ht="25.5" hidden="1">
      <c r="A394" s="28" t="s">
        <v>43</v>
      </c>
      <c r="B394" s="24" t="s">
        <v>27</v>
      </c>
      <c r="C394" s="24" t="s">
        <v>57</v>
      </c>
      <c r="D394" s="24" t="s">
        <v>28</v>
      </c>
      <c r="E394" s="24" t="s">
        <v>362</v>
      </c>
      <c r="F394" s="24" t="s">
        <v>44</v>
      </c>
      <c r="G394" s="25">
        <v>50</v>
      </c>
      <c r="H394" s="26"/>
      <c r="I394" s="27"/>
      <c r="J394" s="27"/>
      <c r="K394" s="27"/>
      <c r="L394" s="16">
        <f t="shared" si="159"/>
        <v>50</v>
      </c>
    </row>
    <row r="395" spans="1:15" s="20" customFormat="1" ht="25.5" hidden="1">
      <c r="A395" s="17" t="s">
        <v>363</v>
      </c>
      <c r="B395" s="18" t="s">
        <v>27</v>
      </c>
      <c r="C395" s="18" t="s">
        <v>57</v>
      </c>
      <c r="D395" s="18" t="s">
        <v>28</v>
      </c>
      <c r="E395" s="18" t="s">
        <v>364</v>
      </c>
      <c r="F395" s="18"/>
      <c r="G395" s="19">
        <f>G396</f>
        <v>40</v>
      </c>
      <c r="H395" s="19">
        <f>H396</f>
        <v>0</v>
      </c>
      <c r="I395" s="19">
        <f>I396</f>
        <v>0</v>
      </c>
      <c r="J395" s="19">
        <f>J396</f>
        <v>0</v>
      </c>
      <c r="K395" s="19">
        <f t="shared" ref="K395:L395" si="179">K396</f>
        <v>0</v>
      </c>
      <c r="L395" s="19">
        <f t="shared" si="179"/>
        <v>40</v>
      </c>
    </row>
    <row r="396" spans="1:15" ht="25.5" hidden="1">
      <c r="A396" s="28" t="s">
        <v>43</v>
      </c>
      <c r="B396" s="24" t="s">
        <v>27</v>
      </c>
      <c r="C396" s="24" t="s">
        <v>57</v>
      </c>
      <c r="D396" s="24" t="s">
        <v>28</v>
      </c>
      <c r="E396" s="24" t="s">
        <v>364</v>
      </c>
      <c r="F396" s="24" t="s">
        <v>44</v>
      </c>
      <c r="G396" s="25">
        <v>40</v>
      </c>
      <c r="H396" s="26"/>
      <c r="I396" s="27"/>
      <c r="J396" s="27"/>
      <c r="K396" s="27"/>
      <c r="L396" s="16">
        <f t="shared" si="159"/>
        <v>40</v>
      </c>
    </row>
    <row r="397" spans="1:15" s="20" customFormat="1" ht="25.5" hidden="1">
      <c r="A397" s="17" t="s">
        <v>365</v>
      </c>
      <c r="B397" s="18" t="s">
        <v>27</v>
      </c>
      <c r="C397" s="18" t="s">
        <v>57</v>
      </c>
      <c r="D397" s="18" t="s">
        <v>28</v>
      </c>
      <c r="E397" s="18" t="s">
        <v>366</v>
      </c>
      <c r="F397" s="18"/>
      <c r="G397" s="19">
        <f>G398</f>
        <v>120</v>
      </c>
      <c r="H397" s="19">
        <f>H398</f>
        <v>0</v>
      </c>
      <c r="I397" s="19">
        <f>I398</f>
        <v>0</v>
      </c>
      <c r="J397" s="19">
        <f>J398</f>
        <v>0</v>
      </c>
      <c r="K397" s="19">
        <f t="shared" ref="K397:L397" si="180">K398</f>
        <v>0</v>
      </c>
      <c r="L397" s="19">
        <f t="shared" si="180"/>
        <v>120</v>
      </c>
    </row>
    <row r="398" spans="1:15" ht="25.5" hidden="1">
      <c r="A398" s="28" t="s">
        <v>43</v>
      </c>
      <c r="B398" s="24" t="s">
        <v>27</v>
      </c>
      <c r="C398" s="24" t="s">
        <v>57</v>
      </c>
      <c r="D398" s="24" t="s">
        <v>28</v>
      </c>
      <c r="E398" s="24" t="s">
        <v>366</v>
      </c>
      <c r="F398" s="24" t="s">
        <v>44</v>
      </c>
      <c r="G398" s="25">
        <v>120</v>
      </c>
      <c r="H398" s="26"/>
      <c r="I398" s="27"/>
      <c r="J398" s="27"/>
      <c r="K398" s="27"/>
      <c r="L398" s="16">
        <f t="shared" si="159"/>
        <v>120</v>
      </c>
      <c r="O398" s="8"/>
    </row>
    <row r="399" spans="1:15" s="20" customFormat="1" ht="38.25" hidden="1">
      <c r="A399" s="17" t="s">
        <v>367</v>
      </c>
      <c r="B399" s="18" t="s">
        <v>27</v>
      </c>
      <c r="C399" s="18" t="s">
        <v>57</v>
      </c>
      <c r="D399" s="18" t="s">
        <v>28</v>
      </c>
      <c r="E399" s="18" t="s">
        <v>368</v>
      </c>
      <c r="F399" s="18"/>
      <c r="G399" s="19">
        <f>G400</f>
        <v>70</v>
      </c>
      <c r="H399" s="19">
        <f>H400</f>
        <v>0</v>
      </c>
      <c r="I399" s="19">
        <f>I400</f>
        <v>0</v>
      </c>
      <c r="J399" s="19">
        <f>J400</f>
        <v>0</v>
      </c>
      <c r="K399" s="19">
        <f t="shared" ref="K399:L399" si="181">K400</f>
        <v>0</v>
      </c>
      <c r="L399" s="19">
        <f t="shared" si="181"/>
        <v>70</v>
      </c>
      <c r="O399" s="102"/>
    </row>
    <row r="400" spans="1:15" ht="25.5" hidden="1">
      <c r="A400" s="28" t="s">
        <v>43</v>
      </c>
      <c r="B400" s="24" t="s">
        <v>27</v>
      </c>
      <c r="C400" s="24" t="s">
        <v>57</v>
      </c>
      <c r="D400" s="24" t="s">
        <v>28</v>
      </c>
      <c r="E400" s="24" t="s">
        <v>368</v>
      </c>
      <c r="F400" s="24" t="s">
        <v>44</v>
      </c>
      <c r="G400" s="25">
        <v>70</v>
      </c>
      <c r="H400" s="26"/>
      <c r="I400" s="27"/>
      <c r="J400" s="27"/>
      <c r="K400" s="27"/>
      <c r="L400" s="16">
        <f t="shared" si="159"/>
        <v>70</v>
      </c>
      <c r="O400" s="8"/>
    </row>
    <row r="401" spans="1:15" s="20" customFormat="1" hidden="1">
      <c r="A401" s="17" t="s">
        <v>369</v>
      </c>
      <c r="B401" s="18" t="s">
        <v>27</v>
      </c>
      <c r="C401" s="18" t="s">
        <v>57</v>
      </c>
      <c r="D401" s="18" t="s">
        <v>28</v>
      </c>
      <c r="E401" s="18" t="s">
        <v>370</v>
      </c>
      <c r="F401" s="18"/>
      <c r="G401" s="19">
        <f>G402</f>
        <v>70</v>
      </c>
      <c r="H401" s="19">
        <f>H402</f>
        <v>0</v>
      </c>
      <c r="I401" s="19">
        <f>I402</f>
        <v>0</v>
      </c>
      <c r="J401" s="19">
        <f>J402</f>
        <v>0</v>
      </c>
      <c r="K401" s="19">
        <f t="shared" ref="K401:L401" si="182">K402</f>
        <v>0</v>
      </c>
      <c r="L401" s="19">
        <f t="shared" si="182"/>
        <v>70</v>
      </c>
      <c r="O401" s="102"/>
    </row>
    <row r="402" spans="1:15" ht="25.5" hidden="1">
      <c r="A402" s="28" t="s">
        <v>43</v>
      </c>
      <c r="B402" s="24" t="s">
        <v>27</v>
      </c>
      <c r="C402" s="24" t="s">
        <v>57</v>
      </c>
      <c r="D402" s="24" t="s">
        <v>28</v>
      </c>
      <c r="E402" s="24" t="s">
        <v>370</v>
      </c>
      <c r="F402" s="24" t="s">
        <v>44</v>
      </c>
      <c r="G402" s="25">
        <v>70</v>
      </c>
      <c r="H402" s="26"/>
      <c r="I402" s="27"/>
      <c r="J402" s="27"/>
      <c r="K402" s="27"/>
      <c r="L402" s="16">
        <f t="shared" si="159"/>
        <v>70</v>
      </c>
      <c r="O402" s="8"/>
    </row>
    <row r="403" spans="1:15" s="20" customFormat="1" ht="25.5" hidden="1">
      <c r="A403" s="17" t="s">
        <v>371</v>
      </c>
      <c r="B403" s="18" t="s">
        <v>27</v>
      </c>
      <c r="C403" s="18" t="s">
        <v>57</v>
      </c>
      <c r="D403" s="18" t="s">
        <v>28</v>
      </c>
      <c r="E403" s="18" t="s">
        <v>372</v>
      </c>
      <c r="F403" s="18"/>
      <c r="G403" s="19">
        <f>G404</f>
        <v>20</v>
      </c>
      <c r="H403" s="19">
        <f>H404</f>
        <v>0</v>
      </c>
      <c r="I403" s="19">
        <f>I404</f>
        <v>0</v>
      </c>
      <c r="J403" s="19">
        <f>J404</f>
        <v>0</v>
      </c>
      <c r="K403" s="19">
        <f t="shared" ref="K403:L403" si="183">K404</f>
        <v>0</v>
      </c>
      <c r="L403" s="19">
        <f t="shared" si="183"/>
        <v>20</v>
      </c>
      <c r="O403" s="102"/>
    </row>
    <row r="404" spans="1:15" ht="25.5" hidden="1">
      <c r="A404" s="28" t="s">
        <v>43</v>
      </c>
      <c r="B404" s="24" t="s">
        <v>27</v>
      </c>
      <c r="C404" s="24" t="s">
        <v>57</v>
      </c>
      <c r="D404" s="24" t="s">
        <v>28</v>
      </c>
      <c r="E404" s="24" t="s">
        <v>372</v>
      </c>
      <c r="F404" s="24" t="s">
        <v>44</v>
      </c>
      <c r="G404" s="25">
        <v>20</v>
      </c>
      <c r="H404" s="26"/>
      <c r="I404" s="27"/>
      <c r="J404" s="27"/>
      <c r="K404" s="27"/>
      <c r="L404" s="16">
        <f t="shared" si="159"/>
        <v>20</v>
      </c>
      <c r="O404" s="8"/>
    </row>
    <row r="405" spans="1:15" s="20" customFormat="1" ht="25.5" hidden="1">
      <c r="A405" s="17" t="s">
        <v>373</v>
      </c>
      <c r="B405" s="18" t="s">
        <v>27</v>
      </c>
      <c r="C405" s="18" t="s">
        <v>57</v>
      </c>
      <c r="D405" s="18" t="s">
        <v>28</v>
      </c>
      <c r="E405" s="18" t="s">
        <v>374</v>
      </c>
      <c r="F405" s="18"/>
      <c r="G405" s="19">
        <f>G406</f>
        <v>20</v>
      </c>
      <c r="H405" s="19">
        <f>H406</f>
        <v>0</v>
      </c>
      <c r="I405" s="19">
        <f>I406</f>
        <v>0</v>
      </c>
      <c r="J405" s="19">
        <f>J406</f>
        <v>0</v>
      </c>
      <c r="K405" s="19">
        <f t="shared" ref="K405:L405" si="184">K406</f>
        <v>0</v>
      </c>
      <c r="L405" s="19">
        <f t="shared" si="184"/>
        <v>20</v>
      </c>
      <c r="O405" s="102"/>
    </row>
    <row r="406" spans="1:15" ht="25.5" hidden="1">
      <c r="A406" s="28" t="s">
        <v>43</v>
      </c>
      <c r="B406" s="24" t="s">
        <v>27</v>
      </c>
      <c r="C406" s="24" t="s">
        <v>57</v>
      </c>
      <c r="D406" s="24" t="s">
        <v>28</v>
      </c>
      <c r="E406" s="24" t="s">
        <v>374</v>
      </c>
      <c r="F406" s="24" t="s">
        <v>44</v>
      </c>
      <c r="G406" s="25">
        <v>20</v>
      </c>
      <c r="H406" s="26"/>
      <c r="I406" s="27"/>
      <c r="J406" s="27"/>
      <c r="K406" s="27"/>
      <c r="L406" s="16">
        <f t="shared" si="159"/>
        <v>20</v>
      </c>
      <c r="O406" s="8"/>
    </row>
    <row r="407" spans="1:15" s="20" customFormat="1" ht="38.25" hidden="1">
      <c r="A407" s="17" t="s">
        <v>375</v>
      </c>
      <c r="B407" s="18" t="s">
        <v>27</v>
      </c>
      <c r="C407" s="18" t="s">
        <v>57</v>
      </c>
      <c r="D407" s="18" t="s">
        <v>28</v>
      </c>
      <c r="E407" s="18" t="s">
        <v>376</v>
      </c>
      <c r="F407" s="18"/>
      <c r="G407" s="19">
        <f>G408</f>
        <v>50</v>
      </c>
      <c r="H407" s="19">
        <f>H408</f>
        <v>0</v>
      </c>
      <c r="I407" s="19">
        <f>I408</f>
        <v>0</v>
      </c>
      <c r="J407" s="19">
        <f>J408</f>
        <v>0</v>
      </c>
      <c r="K407" s="19">
        <f t="shared" ref="K407:L407" si="185">K408</f>
        <v>0</v>
      </c>
      <c r="L407" s="19">
        <f t="shared" si="185"/>
        <v>50</v>
      </c>
      <c r="O407" s="102"/>
    </row>
    <row r="408" spans="1:15" ht="25.5" hidden="1">
      <c r="A408" s="28" t="s">
        <v>43</v>
      </c>
      <c r="B408" s="24" t="s">
        <v>27</v>
      </c>
      <c r="C408" s="24" t="s">
        <v>57</v>
      </c>
      <c r="D408" s="24" t="s">
        <v>28</v>
      </c>
      <c r="E408" s="24" t="s">
        <v>376</v>
      </c>
      <c r="F408" s="24" t="s">
        <v>44</v>
      </c>
      <c r="G408" s="25">
        <v>50</v>
      </c>
      <c r="H408" s="26"/>
      <c r="I408" s="27"/>
      <c r="J408" s="27"/>
      <c r="K408" s="27"/>
      <c r="L408" s="16">
        <f t="shared" si="159"/>
        <v>50</v>
      </c>
      <c r="O408" s="8"/>
    </row>
    <row r="409" spans="1:15" s="20" customFormat="1" ht="25.5" hidden="1">
      <c r="A409" s="17" t="s">
        <v>377</v>
      </c>
      <c r="B409" s="18" t="s">
        <v>27</v>
      </c>
      <c r="C409" s="18" t="s">
        <v>57</v>
      </c>
      <c r="D409" s="18" t="s">
        <v>28</v>
      </c>
      <c r="E409" s="18" t="s">
        <v>378</v>
      </c>
      <c r="F409" s="18"/>
      <c r="G409" s="19">
        <f>G411+G412+G410</f>
        <v>4929</v>
      </c>
      <c r="H409" s="19">
        <f t="shared" ref="H409:L409" si="186">H411+H412+H410</f>
        <v>1000</v>
      </c>
      <c r="I409" s="19">
        <f t="shared" si="186"/>
        <v>260</v>
      </c>
      <c r="J409" s="19">
        <f t="shared" si="186"/>
        <v>0</v>
      </c>
      <c r="K409" s="19">
        <f t="shared" si="186"/>
        <v>0</v>
      </c>
      <c r="L409" s="19">
        <f t="shared" si="186"/>
        <v>6189</v>
      </c>
      <c r="O409" s="102"/>
    </row>
    <row r="410" spans="1:15" ht="25.5" hidden="1">
      <c r="A410" s="28" t="s">
        <v>41</v>
      </c>
      <c r="B410" s="24" t="s">
        <v>27</v>
      </c>
      <c r="C410" s="24" t="s">
        <v>57</v>
      </c>
      <c r="D410" s="24" t="s">
        <v>28</v>
      </c>
      <c r="E410" s="24" t="s">
        <v>378</v>
      </c>
      <c r="F410" s="24" t="s">
        <v>42</v>
      </c>
      <c r="G410" s="25"/>
      <c r="H410" s="25"/>
      <c r="I410" s="36"/>
      <c r="J410" s="36"/>
      <c r="K410" s="36">
        <v>99</v>
      </c>
      <c r="L410" s="36">
        <f>K410</f>
        <v>99</v>
      </c>
      <c r="O410" s="8"/>
    </row>
    <row r="411" spans="1:15" ht="25.5" hidden="1">
      <c r="A411" s="28" t="s">
        <v>43</v>
      </c>
      <c r="B411" s="24" t="s">
        <v>27</v>
      </c>
      <c r="C411" s="24" t="s">
        <v>57</v>
      </c>
      <c r="D411" s="24" t="s">
        <v>28</v>
      </c>
      <c r="E411" s="24" t="s">
        <v>378</v>
      </c>
      <c r="F411" s="24" t="s">
        <v>44</v>
      </c>
      <c r="G411" s="25">
        <v>530</v>
      </c>
      <c r="H411" s="26"/>
      <c r="I411" s="27"/>
      <c r="J411" s="27"/>
      <c r="K411" s="27">
        <v>-99</v>
      </c>
      <c r="L411" s="16">
        <f t="shared" si="159"/>
        <v>431</v>
      </c>
      <c r="O411" s="8"/>
    </row>
    <row r="412" spans="1:15" hidden="1">
      <c r="A412" s="12" t="s">
        <v>80</v>
      </c>
      <c r="B412" s="24" t="s">
        <v>27</v>
      </c>
      <c r="C412" s="24" t="s">
        <v>57</v>
      </c>
      <c r="D412" s="24" t="s">
        <v>28</v>
      </c>
      <c r="E412" s="24" t="s">
        <v>378</v>
      </c>
      <c r="F412" s="24" t="s">
        <v>81</v>
      </c>
      <c r="G412" s="14">
        <f>4259+140</f>
        <v>4399</v>
      </c>
      <c r="H412" s="91">
        <v>1000</v>
      </c>
      <c r="I412" s="92">
        <v>260</v>
      </c>
      <c r="J412" s="92"/>
      <c r="K412" s="92"/>
      <c r="L412" s="16">
        <f t="shared" si="159"/>
        <v>5659</v>
      </c>
      <c r="O412" s="8"/>
    </row>
    <row r="413" spans="1:15" s="20" customFormat="1" hidden="1">
      <c r="A413" s="17" t="s">
        <v>379</v>
      </c>
      <c r="B413" s="18" t="s">
        <v>27</v>
      </c>
      <c r="C413" s="18" t="s">
        <v>57</v>
      </c>
      <c r="D413" s="18" t="s">
        <v>28</v>
      </c>
      <c r="E413" s="18" t="s">
        <v>380</v>
      </c>
      <c r="F413" s="18"/>
      <c r="G413" s="19">
        <f>G414+G415</f>
        <v>24736.021999999997</v>
      </c>
      <c r="H413" s="19">
        <f>H414+H415</f>
        <v>10518.2</v>
      </c>
      <c r="I413" s="19">
        <f>I414+I415</f>
        <v>0</v>
      </c>
      <c r="J413" s="19">
        <f>J414+J415</f>
        <v>486.48999999999978</v>
      </c>
      <c r="K413" s="19">
        <f t="shared" ref="K413:L413" si="187">K414+K415</f>
        <v>1987.2</v>
      </c>
      <c r="L413" s="19">
        <f t="shared" si="187"/>
        <v>37727.911999999997</v>
      </c>
      <c r="O413" s="102"/>
    </row>
    <row r="414" spans="1:15" ht="25.5" hidden="1">
      <c r="A414" s="28" t="s">
        <v>43</v>
      </c>
      <c r="B414" s="24" t="s">
        <v>27</v>
      </c>
      <c r="C414" s="24" t="s">
        <v>57</v>
      </c>
      <c r="D414" s="24" t="s">
        <v>28</v>
      </c>
      <c r="E414" s="24" t="s">
        <v>380</v>
      </c>
      <c r="F414" s="24" t="s">
        <v>44</v>
      </c>
      <c r="G414" s="25">
        <v>5761.027</v>
      </c>
      <c r="H414" s="26"/>
      <c r="I414" s="27"/>
      <c r="J414" s="27">
        <f>794+500</f>
        <v>1294</v>
      </c>
      <c r="K414" s="27"/>
      <c r="L414" s="16">
        <f t="shared" si="159"/>
        <v>7055.027</v>
      </c>
      <c r="O414" s="8"/>
    </row>
    <row r="415" spans="1:15" hidden="1">
      <c r="A415" s="12" t="s">
        <v>80</v>
      </c>
      <c r="B415" s="24" t="s">
        <v>27</v>
      </c>
      <c r="C415" s="24" t="s">
        <v>57</v>
      </c>
      <c r="D415" s="24" t="s">
        <v>28</v>
      </c>
      <c r="E415" s="24" t="s">
        <v>380</v>
      </c>
      <c r="F415" s="24" t="s">
        <v>81</v>
      </c>
      <c r="G415" s="25">
        <v>18974.994999999999</v>
      </c>
      <c r="H415" s="91">
        <f>7195.7+3322.5</f>
        <v>10518.2</v>
      </c>
      <c r="I415" s="92"/>
      <c r="J415" s="92">
        <f>200+279-2711.51+1425</f>
        <v>-807.51000000000022</v>
      </c>
      <c r="K415" s="92">
        <f>475+200+164+1148.2</f>
        <v>1987.2</v>
      </c>
      <c r="L415" s="16">
        <f t="shared" si="159"/>
        <v>30672.884999999998</v>
      </c>
      <c r="O415" s="8"/>
    </row>
    <row r="416" spans="1:15" s="20" customFormat="1" ht="25.5" hidden="1">
      <c r="A416" s="17" t="s">
        <v>381</v>
      </c>
      <c r="B416" s="18" t="s">
        <v>27</v>
      </c>
      <c r="C416" s="18" t="s">
        <v>57</v>
      </c>
      <c r="D416" s="18" t="s">
        <v>28</v>
      </c>
      <c r="E416" s="18" t="s">
        <v>382</v>
      </c>
      <c r="F416" s="18"/>
      <c r="G416" s="19">
        <f>G417</f>
        <v>277.5</v>
      </c>
      <c r="H416" s="5">
        <f>H417</f>
        <v>0</v>
      </c>
      <c r="I416" s="5">
        <f>I417</f>
        <v>0</v>
      </c>
      <c r="J416" s="5">
        <f>J417</f>
        <v>0</v>
      </c>
      <c r="K416" s="5">
        <f t="shared" ref="K416:L416" si="188">K417</f>
        <v>0</v>
      </c>
      <c r="L416" s="5">
        <f t="shared" si="188"/>
        <v>277.5</v>
      </c>
      <c r="O416" s="102"/>
    </row>
    <row r="417" spans="1:15" hidden="1">
      <c r="A417" s="12" t="s">
        <v>80</v>
      </c>
      <c r="B417" s="24" t="s">
        <v>27</v>
      </c>
      <c r="C417" s="24" t="s">
        <v>57</v>
      </c>
      <c r="D417" s="24" t="s">
        <v>28</v>
      </c>
      <c r="E417" s="24" t="s">
        <v>382</v>
      </c>
      <c r="F417" s="24" t="s">
        <v>81</v>
      </c>
      <c r="G417" s="25">
        <v>277.5</v>
      </c>
      <c r="H417" s="91"/>
      <c r="I417" s="92"/>
      <c r="J417" s="92"/>
      <c r="K417" s="92"/>
      <c r="L417" s="16">
        <f t="shared" ref="L417:L481" si="189">I417+H417+G417+J417+K417</f>
        <v>277.5</v>
      </c>
      <c r="O417" s="8"/>
    </row>
    <row r="418" spans="1:15" s="20" customFormat="1" ht="25.5" hidden="1">
      <c r="A418" s="17" t="s">
        <v>383</v>
      </c>
      <c r="B418" s="18" t="s">
        <v>27</v>
      </c>
      <c r="C418" s="18" t="s">
        <v>57</v>
      </c>
      <c r="D418" s="18" t="s">
        <v>28</v>
      </c>
      <c r="E418" s="18" t="s">
        <v>384</v>
      </c>
      <c r="F418" s="18"/>
      <c r="G418" s="19">
        <f>G419+G420</f>
        <v>1000</v>
      </c>
      <c r="H418" s="5">
        <f>H419+H420</f>
        <v>0</v>
      </c>
      <c r="I418" s="5">
        <f>I419+I420</f>
        <v>0</v>
      </c>
      <c r="J418" s="5">
        <f>J419+J420</f>
        <v>0</v>
      </c>
      <c r="K418" s="5">
        <f t="shared" ref="K418:L418" si="190">K419+K420</f>
        <v>0</v>
      </c>
      <c r="L418" s="5">
        <f t="shared" si="190"/>
        <v>1000</v>
      </c>
      <c r="O418" s="102"/>
    </row>
    <row r="419" spans="1:15" ht="25.5" hidden="1">
      <c r="A419" s="28" t="s">
        <v>43</v>
      </c>
      <c r="B419" s="24" t="s">
        <v>27</v>
      </c>
      <c r="C419" s="24" t="s">
        <v>57</v>
      </c>
      <c r="D419" s="24" t="s">
        <v>28</v>
      </c>
      <c r="E419" s="24" t="s">
        <v>384</v>
      </c>
      <c r="F419" s="24" t="s">
        <v>44</v>
      </c>
      <c r="G419" s="25">
        <v>400</v>
      </c>
      <c r="H419" s="91"/>
      <c r="I419" s="92"/>
      <c r="J419" s="92"/>
      <c r="K419" s="92"/>
      <c r="L419" s="16">
        <f t="shared" si="189"/>
        <v>400</v>
      </c>
      <c r="O419" s="8"/>
    </row>
    <row r="420" spans="1:15" hidden="1">
      <c r="A420" s="12" t="s">
        <v>80</v>
      </c>
      <c r="B420" s="24" t="s">
        <v>27</v>
      </c>
      <c r="C420" s="24" t="s">
        <v>57</v>
      </c>
      <c r="D420" s="24" t="s">
        <v>28</v>
      </c>
      <c r="E420" s="24" t="s">
        <v>384</v>
      </c>
      <c r="F420" s="24" t="s">
        <v>81</v>
      </c>
      <c r="G420" s="25">
        <v>600</v>
      </c>
      <c r="H420" s="91"/>
      <c r="I420" s="92"/>
      <c r="J420" s="92"/>
      <c r="K420" s="92"/>
      <c r="L420" s="16">
        <f t="shared" si="189"/>
        <v>600</v>
      </c>
      <c r="O420" s="8"/>
    </row>
    <row r="421" spans="1:15" s="84" customFormat="1" ht="38.25" hidden="1">
      <c r="A421" s="6" t="s">
        <v>385</v>
      </c>
      <c r="B421" s="7" t="s">
        <v>27</v>
      </c>
      <c r="C421" s="7" t="s">
        <v>57</v>
      </c>
      <c r="D421" s="7" t="s">
        <v>28</v>
      </c>
      <c r="E421" s="7" t="s">
        <v>386</v>
      </c>
      <c r="F421" s="7"/>
      <c r="G421" s="5">
        <f>G422+G423+G424+G425+G426+G427+G428</f>
        <v>128081.13799999999</v>
      </c>
      <c r="H421" s="5">
        <f>H422+H423+H424+H425+H426+H427+H428</f>
        <v>6440.7999999999993</v>
      </c>
      <c r="I421" s="5">
        <f>I422+I423+I424+I425+I426+I427+I428</f>
        <v>25</v>
      </c>
      <c r="J421" s="5">
        <f>J422+J423+J424+J425+J426+J427+J428</f>
        <v>20.275600000000001</v>
      </c>
      <c r="K421" s="5">
        <f t="shared" ref="K421:L421" si="191">K422+K423+K424+K425+K426+K427+K428</f>
        <v>0</v>
      </c>
      <c r="L421" s="5">
        <f t="shared" si="191"/>
        <v>134567.21359999999</v>
      </c>
      <c r="O421" s="103"/>
    </row>
    <row r="422" spans="1:15" ht="25.5" hidden="1">
      <c r="A422" s="28" t="s">
        <v>35</v>
      </c>
      <c r="B422" s="24" t="s">
        <v>27</v>
      </c>
      <c r="C422" s="24" t="s">
        <v>57</v>
      </c>
      <c r="D422" s="24" t="s">
        <v>28</v>
      </c>
      <c r="E422" s="24" t="s">
        <v>386</v>
      </c>
      <c r="F422" s="24" t="s">
        <v>193</v>
      </c>
      <c r="G422" s="25">
        <v>4239</v>
      </c>
      <c r="H422" s="91">
        <v>112.7</v>
      </c>
      <c r="I422" s="92"/>
      <c r="J422" s="92"/>
      <c r="K422" s="92">
        <v>5.8</v>
      </c>
      <c r="L422" s="16">
        <f t="shared" si="189"/>
        <v>4357.5</v>
      </c>
      <c r="O422" s="8"/>
    </row>
    <row r="423" spans="1:15" ht="25.5" hidden="1">
      <c r="A423" s="28" t="s">
        <v>41</v>
      </c>
      <c r="B423" s="24" t="s">
        <v>27</v>
      </c>
      <c r="C423" s="24" t="s">
        <v>57</v>
      </c>
      <c r="D423" s="24" t="s">
        <v>28</v>
      </c>
      <c r="E423" s="24" t="s">
        <v>386</v>
      </c>
      <c r="F423" s="24" t="s">
        <v>42</v>
      </c>
      <c r="G423" s="25">
        <v>594.20000000000005</v>
      </c>
      <c r="H423" s="91"/>
      <c r="I423" s="92">
        <f>4.863</f>
        <v>4.8630000000000004</v>
      </c>
      <c r="J423" s="92"/>
      <c r="K423" s="92">
        <v>10</v>
      </c>
      <c r="L423" s="16">
        <f t="shared" si="189"/>
        <v>609.0630000000001</v>
      </c>
      <c r="O423" s="8"/>
    </row>
    <row r="424" spans="1:15" ht="25.5" hidden="1">
      <c r="A424" s="28" t="s">
        <v>43</v>
      </c>
      <c r="B424" s="24" t="s">
        <v>27</v>
      </c>
      <c r="C424" s="24" t="s">
        <v>57</v>
      </c>
      <c r="D424" s="24" t="s">
        <v>28</v>
      </c>
      <c r="E424" s="24" t="s">
        <v>386</v>
      </c>
      <c r="F424" s="24" t="s">
        <v>44</v>
      </c>
      <c r="G424" s="25">
        <f>20307.3+88+180</f>
        <v>20575.3</v>
      </c>
      <c r="H424" s="91">
        <f>830+2842.5</f>
        <v>3672.5</v>
      </c>
      <c r="I424" s="92">
        <f>25-4.863-2.1</f>
        <v>18.036999999999999</v>
      </c>
      <c r="J424" s="92">
        <v>20.275600000000001</v>
      </c>
      <c r="K424" s="92">
        <v>-15.8</v>
      </c>
      <c r="L424" s="16">
        <f t="shared" si="189"/>
        <v>24270.312600000001</v>
      </c>
      <c r="O424" s="8"/>
    </row>
    <row r="425" spans="1:15" ht="51" hidden="1">
      <c r="A425" s="100" t="s">
        <v>349</v>
      </c>
      <c r="B425" s="24" t="s">
        <v>27</v>
      </c>
      <c r="C425" s="24" t="s">
        <v>57</v>
      </c>
      <c r="D425" s="24" t="s">
        <v>28</v>
      </c>
      <c r="E425" s="24" t="s">
        <v>386</v>
      </c>
      <c r="F425" s="24" t="s">
        <v>87</v>
      </c>
      <c r="G425" s="25">
        <v>82647.23</v>
      </c>
      <c r="H425" s="91"/>
      <c r="I425" s="92"/>
      <c r="J425" s="92"/>
      <c r="K425" s="92"/>
      <c r="L425" s="16">
        <f t="shared" si="189"/>
        <v>82647.23</v>
      </c>
      <c r="N425" s="104"/>
      <c r="O425" s="8"/>
    </row>
    <row r="426" spans="1:15" hidden="1">
      <c r="A426" s="12" t="s">
        <v>80</v>
      </c>
      <c r="B426" s="24" t="s">
        <v>27</v>
      </c>
      <c r="C426" s="24" t="s">
        <v>57</v>
      </c>
      <c r="D426" s="24" t="s">
        <v>28</v>
      </c>
      <c r="E426" s="24" t="s">
        <v>386</v>
      </c>
      <c r="F426" s="24" t="s">
        <v>81</v>
      </c>
      <c r="G426" s="25">
        <v>18894.5</v>
      </c>
      <c r="H426" s="91">
        <f>566+2089.6</f>
        <v>2655.6</v>
      </c>
      <c r="I426" s="92"/>
      <c r="J426" s="92"/>
      <c r="K426" s="92"/>
      <c r="L426" s="16">
        <f t="shared" si="189"/>
        <v>21550.1</v>
      </c>
      <c r="O426" s="8"/>
    </row>
    <row r="427" spans="1:15" ht="25.5" hidden="1">
      <c r="A427" s="30" t="s">
        <v>45</v>
      </c>
      <c r="B427" s="24" t="s">
        <v>27</v>
      </c>
      <c r="C427" s="24" t="s">
        <v>57</v>
      </c>
      <c r="D427" s="24" t="s">
        <v>28</v>
      </c>
      <c r="E427" s="24" t="s">
        <v>386</v>
      </c>
      <c r="F427" s="24" t="s">
        <v>46</v>
      </c>
      <c r="G427" s="25">
        <v>1119.912</v>
      </c>
      <c r="H427" s="26"/>
      <c r="I427" s="27"/>
      <c r="J427" s="27"/>
      <c r="K427" s="27"/>
      <c r="L427" s="16">
        <f t="shared" si="189"/>
        <v>1119.912</v>
      </c>
      <c r="M427" s="8"/>
      <c r="O427" s="8"/>
    </row>
    <row r="428" spans="1:15" ht="25.5" hidden="1">
      <c r="A428" s="30" t="s">
        <v>47</v>
      </c>
      <c r="B428" s="24" t="s">
        <v>27</v>
      </c>
      <c r="C428" s="24" t="s">
        <v>57</v>
      </c>
      <c r="D428" s="24" t="s">
        <v>28</v>
      </c>
      <c r="E428" s="24" t="s">
        <v>386</v>
      </c>
      <c r="F428" s="24" t="s">
        <v>48</v>
      </c>
      <c r="G428" s="25">
        <v>10.996</v>
      </c>
      <c r="H428" s="26"/>
      <c r="I428" s="27">
        <f>2.1</f>
        <v>2.1</v>
      </c>
      <c r="J428" s="27"/>
      <c r="K428" s="27"/>
      <c r="L428" s="16">
        <f t="shared" si="189"/>
        <v>13.096</v>
      </c>
      <c r="O428" s="8"/>
    </row>
    <row r="429" spans="1:15" s="20" customFormat="1" hidden="1">
      <c r="A429" s="48" t="s">
        <v>1010</v>
      </c>
      <c r="B429" s="18" t="s">
        <v>27</v>
      </c>
      <c r="C429" s="18" t="s">
        <v>57</v>
      </c>
      <c r="D429" s="18" t="s">
        <v>28</v>
      </c>
      <c r="E429" s="18" t="s">
        <v>1011</v>
      </c>
      <c r="F429" s="18"/>
      <c r="G429" s="19">
        <f>G430</f>
        <v>0</v>
      </c>
      <c r="H429" s="19">
        <f t="shared" ref="H429:L429" si="192">H430</f>
        <v>0</v>
      </c>
      <c r="I429" s="19">
        <f t="shared" si="192"/>
        <v>0</v>
      </c>
      <c r="J429" s="19">
        <f t="shared" si="192"/>
        <v>0</v>
      </c>
      <c r="K429" s="19">
        <f t="shared" si="192"/>
        <v>400</v>
      </c>
      <c r="L429" s="19">
        <f t="shared" si="192"/>
        <v>400</v>
      </c>
      <c r="O429" s="102"/>
    </row>
    <row r="430" spans="1:15" ht="25.5" hidden="1">
      <c r="A430" s="28" t="s">
        <v>43</v>
      </c>
      <c r="B430" s="24" t="s">
        <v>27</v>
      </c>
      <c r="C430" s="24" t="s">
        <v>57</v>
      </c>
      <c r="D430" s="24" t="s">
        <v>28</v>
      </c>
      <c r="E430" s="24" t="s">
        <v>1011</v>
      </c>
      <c r="F430" s="24" t="s">
        <v>44</v>
      </c>
      <c r="G430" s="25"/>
      <c r="H430" s="26"/>
      <c r="I430" s="27"/>
      <c r="J430" s="27"/>
      <c r="K430" s="27">
        <v>400</v>
      </c>
      <c r="L430" s="15">
        <f>K430</f>
        <v>400</v>
      </c>
      <c r="O430" s="8"/>
    </row>
    <row r="431" spans="1:15" s="20" customFormat="1" hidden="1">
      <c r="A431" s="40" t="s">
        <v>387</v>
      </c>
      <c r="B431" s="42" t="s">
        <v>27</v>
      </c>
      <c r="C431" s="42" t="s">
        <v>57</v>
      </c>
      <c r="D431" s="42" t="s">
        <v>28</v>
      </c>
      <c r="E431" s="42" t="s">
        <v>388</v>
      </c>
      <c r="F431" s="42"/>
      <c r="G431" s="66">
        <f>G432+G435+G444+G449+G451+G453+G455+G458+G460+G462+G464+G466+G468+G470+G472+G474+G476+G478+G480</f>
        <v>163920.56</v>
      </c>
      <c r="H431" s="66">
        <f>H432+H435+H444+H449+H451+H453+H455+H458+H460+H462+H464+H466+H468+H470+H472+H474+H476+H478+H480</f>
        <v>-3429.0352000000003</v>
      </c>
      <c r="I431" s="66">
        <f>I432+I435+I444+I449+I451+I453+I455+I458+I460+I462+I464+I466+I468+I470+I472+I474+I476+I478+I480</f>
        <v>61.335999999999999</v>
      </c>
      <c r="J431" s="66">
        <f>J432+J435+J444+J449+J451+J453+J455+J458+J460+J462+J464+J466+J468+J470+J472+J474+J476+J478+J480</f>
        <v>-640</v>
      </c>
      <c r="K431" s="66">
        <f t="shared" ref="K431:L431" si="193">K432+K435+K444+K449+K451+K453+K455+K458+K460+K462+K464+K466+K468+K470+K472+K474+K476+K478+K480</f>
        <v>511.79999999999995</v>
      </c>
      <c r="L431" s="66">
        <f t="shared" si="193"/>
        <v>160424.66079999998</v>
      </c>
    </row>
    <row r="432" spans="1:15" s="20" customFormat="1" ht="38.25" hidden="1">
      <c r="A432" s="17" t="s">
        <v>389</v>
      </c>
      <c r="B432" s="18" t="s">
        <v>27</v>
      </c>
      <c r="C432" s="18" t="s">
        <v>57</v>
      </c>
      <c r="D432" s="18" t="s">
        <v>28</v>
      </c>
      <c r="E432" s="18" t="s">
        <v>390</v>
      </c>
      <c r="F432" s="18"/>
      <c r="G432" s="19">
        <f>G433+G434</f>
        <v>31248.760000000002</v>
      </c>
      <c r="H432" s="19">
        <f>H433+H434</f>
        <v>34.641300000000001</v>
      </c>
      <c r="I432" s="19">
        <f>I433+I434</f>
        <v>0</v>
      </c>
      <c r="J432" s="19">
        <f>J433+J434</f>
        <v>0</v>
      </c>
      <c r="K432" s="19">
        <f t="shared" ref="K432:L432" si="194">K433+K434</f>
        <v>0</v>
      </c>
      <c r="L432" s="19">
        <f t="shared" si="194"/>
        <v>31283.401300000001</v>
      </c>
    </row>
    <row r="433" spans="1:12" ht="51" hidden="1">
      <c r="A433" s="100" t="s">
        <v>349</v>
      </c>
      <c r="B433" s="24" t="s">
        <v>27</v>
      </c>
      <c r="C433" s="24" t="s">
        <v>57</v>
      </c>
      <c r="D433" s="24" t="s">
        <v>28</v>
      </c>
      <c r="E433" s="24" t="s">
        <v>390</v>
      </c>
      <c r="F433" s="24" t="s">
        <v>87</v>
      </c>
      <c r="G433" s="25">
        <f>16295.6+6290.4+7870.7</f>
        <v>30456.7</v>
      </c>
      <c r="H433" s="91">
        <v>34.641300000000001</v>
      </c>
      <c r="I433" s="92"/>
      <c r="J433" s="92"/>
      <c r="K433" s="92"/>
      <c r="L433" s="16">
        <f t="shared" si="189"/>
        <v>30491.3413</v>
      </c>
    </row>
    <row r="434" spans="1:12" hidden="1">
      <c r="A434" s="12" t="s">
        <v>80</v>
      </c>
      <c r="B434" s="24" t="s">
        <v>27</v>
      </c>
      <c r="C434" s="24" t="s">
        <v>57</v>
      </c>
      <c r="D434" s="24" t="s">
        <v>28</v>
      </c>
      <c r="E434" s="24" t="s">
        <v>390</v>
      </c>
      <c r="F434" s="24" t="s">
        <v>81</v>
      </c>
      <c r="G434" s="25">
        <f>446.26+144.14+201.66</f>
        <v>792.06</v>
      </c>
      <c r="H434" s="91"/>
      <c r="I434" s="92"/>
      <c r="J434" s="92"/>
      <c r="K434" s="92"/>
      <c r="L434" s="16">
        <f t="shared" si="189"/>
        <v>792.06</v>
      </c>
    </row>
    <row r="435" spans="1:12" s="84" customFormat="1" ht="25.5" hidden="1">
      <c r="A435" s="6" t="s">
        <v>391</v>
      </c>
      <c r="B435" s="7" t="s">
        <v>27</v>
      </c>
      <c r="C435" s="7" t="s">
        <v>57</v>
      </c>
      <c r="D435" s="7" t="s">
        <v>28</v>
      </c>
      <c r="E435" s="7" t="s">
        <v>392</v>
      </c>
      <c r="F435" s="7"/>
      <c r="G435" s="5">
        <f>G436+G437+G438+G439+G442+G443+G441+G440</f>
        <v>47498.5</v>
      </c>
      <c r="H435" s="5">
        <f>H436+H437+H438+H439+H442+H443+H441+H440</f>
        <v>-5311.7764999999999</v>
      </c>
      <c r="I435" s="5">
        <f>I436+I437+I438+I439+I442+I443+I441+I440</f>
        <v>-1.4155343563970746E-15</v>
      </c>
      <c r="J435" s="5">
        <f>J436+J437+J438+J439+J442+J443+J441+J440</f>
        <v>10</v>
      </c>
      <c r="K435" s="5">
        <f t="shared" ref="K435:L435" si="195">K436+K437+K438+K439+K442+K443+K441+K440</f>
        <v>181.79999999999998</v>
      </c>
      <c r="L435" s="5">
        <f t="shared" si="195"/>
        <v>42378.523499999996</v>
      </c>
    </row>
    <row r="436" spans="1:12" hidden="1">
      <c r="A436" s="12" t="s">
        <v>30</v>
      </c>
      <c r="B436" s="24" t="s">
        <v>27</v>
      </c>
      <c r="C436" s="24" t="s">
        <v>57</v>
      </c>
      <c r="D436" s="24" t="s">
        <v>28</v>
      </c>
      <c r="E436" s="24" t="s">
        <v>392</v>
      </c>
      <c r="F436" s="24" t="s">
        <v>192</v>
      </c>
      <c r="G436" s="25">
        <v>34337</v>
      </c>
      <c r="H436" s="91">
        <v>-4693.8999999999996</v>
      </c>
      <c r="I436" s="92"/>
      <c r="J436" s="92"/>
      <c r="K436" s="92"/>
      <c r="L436" s="16">
        <f t="shared" si="189"/>
        <v>29643.1</v>
      </c>
    </row>
    <row r="437" spans="1:12" ht="25.5" hidden="1">
      <c r="A437" s="28" t="s">
        <v>35</v>
      </c>
      <c r="B437" s="24" t="s">
        <v>27</v>
      </c>
      <c r="C437" s="24" t="s">
        <v>57</v>
      </c>
      <c r="D437" s="24" t="s">
        <v>28</v>
      </c>
      <c r="E437" s="24" t="s">
        <v>392</v>
      </c>
      <c r="F437" s="24" t="s">
        <v>193</v>
      </c>
      <c r="G437" s="25">
        <v>1220.9000000000001</v>
      </c>
      <c r="H437" s="91">
        <v>25</v>
      </c>
      <c r="I437" s="92">
        <v>50</v>
      </c>
      <c r="J437" s="92">
        <v>3.5</v>
      </c>
      <c r="K437" s="92">
        <v>10.85</v>
      </c>
      <c r="L437" s="16">
        <f t="shared" si="189"/>
        <v>1310.25</v>
      </c>
    </row>
    <row r="438" spans="1:12" ht="25.5" hidden="1">
      <c r="A438" s="28" t="s">
        <v>41</v>
      </c>
      <c r="B438" s="24" t="s">
        <v>27</v>
      </c>
      <c r="C438" s="24" t="s">
        <v>57</v>
      </c>
      <c r="D438" s="24" t="s">
        <v>28</v>
      </c>
      <c r="E438" s="24" t="s">
        <v>392</v>
      </c>
      <c r="F438" s="24" t="s">
        <v>42</v>
      </c>
      <c r="G438" s="25">
        <v>59.7</v>
      </c>
      <c r="H438" s="91">
        <v>70</v>
      </c>
      <c r="I438" s="92"/>
      <c r="J438" s="92"/>
      <c r="K438" s="92">
        <v>170.95</v>
      </c>
      <c r="L438" s="16">
        <f>I438+H438+G438+J438+K438</f>
        <v>300.64999999999998</v>
      </c>
    </row>
    <row r="439" spans="1:12" ht="25.5" hidden="1">
      <c r="A439" s="28" t="s">
        <v>43</v>
      </c>
      <c r="B439" s="24" t="s">
        <v>27</v>
      </c>
      <c r="C439" s="24" t="s">
        <v>57</v>
      </c>
      <c r="D439" s="24" t="s">
        <v>28</v>
      </c>
      <c r="E439" s="24" t="s">
        <v>392</v>
      </c>
      <c r="F439" s="24" t="s">
        <v>44</v>
      </c>
      <c r="G439" s="25">
        <v>8936.2000000000007</v>
      </c>
      <c r="H439" s="91">
        <f>-2000+82.1235+1205</f>
        <v>-712.87650000000008</v>
      </c>
      <c r="I439" s="92">
        <f>-0.1-50</f>
        <v>-50.1</v>
      </c>
      <c r="J439" s="92">
        <v>6.5</v>
      </c>
      <c r="K439" s="92"/>
      <c r="L439" s="16">
        <f t="shared" si="189"/>
        <v>8179.723500000001</v>
      </c>
    </row>
    <row r="440" spans="1:12" ht="51" hidden="1">
      <c r="A440" s="100" t="s">
        <v>349</v>
      </c>
      <c r="B440" s="24" t="s">
        <v>27</v>
      </c>
      <c r="C440" s="24" t="s">
        <v>57</v>
      </c>
      <c r="D440" s="24" t="s">
        <v>28</v>
      </c>
      <c r="E440" s="24" t="s">
        <v>392</v>
      </c>
      <c r="F440" s="24" t="s">
        <v>87</v>
      </c>
      <c r="G440" s="25"/>
      <c r="H440" s="91">
        <v>1770.7</v>
      </c>
      <c r="I440" s="92"/>
      <c r="J440" s="92"/>
      <c r="K440" s="92"/>
      <c r="L440" s="16">
        <f t="shared" si="189"/>
        <v>1770.7</v>
      </c>
    </row>
    <row r="441" spans="1:12" hidden="1">
      <c r="A441" s="12" t="s">
        <v>80</v>
      </c>
      <c r="B441" s="24" t="s">
        <v>27</v>
      </c>
      <c r="C441" s="24" t="s">
        <v>57</v>
      </c>
      <c r="D441" s="24" t="s">
        <v>28</v>
      </c>
      <c r="E441" s="24" t="s">
        <v>392</v>
      </c>
      <c r="F441" s="24" t="s">
        <v>81</v>
      </c>
      <c r="G441" s="25">
        <v>1770.7</v>
      </c>
      <c r="H441" s="91">
        <v>-1770.7</v>
      </c>
      <c r="I441" s="92"/>
      <c r="J441" s="92"/>
      <c r="K441" s="92"/>
      <c r="L441" s="16">
        <f t="shared" si="189"/>
        <v>0</v>
      </c>
    </row>
    <row r="442" spans="1:12" ht="25.5" hidden="1">
      <c r="A442" s="30" t="s">
        <v>45</v>
      </c>
      <c r="B442" s="24" t="s">
        <v>27</v>
      </c>
      <c r="C442" s="24" t="s">
        <v>57</v>
      </c>
      <c r="D442" s="24" t="s">
        <v>28</v>
      </c>
      <c r="E442" s="24" t="s">
        <v>392</v>
      </c>
      <c r="F442" s="24" t="s">
        <v>46</v>
      </c>
      <c r="G442" s="25">
        <v>1172</v>
      </c>
      <c r="H442" s="91">
        <f>-0.1-4.019</f>
        <v>-4.1189999999999998</v>
      </c>
      <c r="I442" s="92"/>
      <c r="J442" s="92"/>
      <c r="K442" s="92"/>
      <c r="L442" s="16">
        <f t="shared" si="189"/>
        <v>1167.8810000000001</v>
      </c>
    </row>
    <row r="443" spans="1:12" ht="25.5" hidden="1">
      <c r="A443" s="30" t="s">
        <v>47</v>
      </c>
      <c r="B443" s="24" t="s">
        <v>27</v>
      </c>
      <c r="C443" s="24" t="s">
        <v>57</v>
      </c>
      <c r="D443" s="24" t="s">
        <v>28</v>
      </c>
      <c r="E443" s="24" t="s">
        <v>392</v>
      </c>
      <c r="F443" s="24" t="s">
        <v>48</v>
      </c>
      <c r="G443" s="25">
        <v>2</v>
      </c>
      <c r="H443" s="91">
        <f>0.1+4.019</f>
        <v>4.1189999999999998</v>
      </c>
      <c r="I443" s="92">
        <v>0.1</v>
      </c>
      <c r="J443" s="92"/>
      <c r="K443" s="92"/>
      <c r="L443" s="16">
        <f t="shared" si="189"/>
        <v>6.2189999999999994</v>
      </c>
    </row>
    <row r="444" spans="1:12" s="20" customFormat="1" ht="38.25" hidden="1">
      <c r="A444" s="17" t="s">
        <v>393</v>
      </c>
      <c r="B444" s="18" t="s">
        <v>27</v>
      </c>
      <c r="C444" s="18" t="s">
        <v>57</v>
      </c>
      <c r="D444" s="18" t="s">
        <v>28</v>
      </c>
      <c r="E444" s="18" t="s">
        <v>394</v>
      </c>
      <c r="F444" s="18"/>
      <c r="G444" s="5">
        <f>G447+G445+G448+G446</f>
        <v>5150</v>
      </c>
      <c r="H444" s="5">
        <f>H447+H445+H448+H446</f>
        <v>1543.8999999999999</v>
      </c>
      <c r="I444" s="5">
        <f>I447+I445+I448+I446</f>
        <v>0</v>
      </c>
      <c r="J444" s="5">
        <f>J447+J445+J448+J446</f>
        <v>0</v>
      </c>
      <c r="K444" s="5">
        <f t="shared" ref="K444:L444" si="196">K447+K445+K448+K446</f>
        <v>0</v>
      </c>
      <c r="L444" s="5">
        <f t="shared" si="196"/>
        <v>6693.9</v>
      </c>
    </row>
    <row r="445" spans="1:12" hidden="1">
      <c r="A445" s="12" t="s">
        <v>30</v>
      </c>
      <c r="B445" s="24" t="s">
        <v>27</v>
      </c>
      <c r="C445" s="24" t="s">
        <v>57</v>
      </c>
      <c r="D445" s="24" t="s">
        <v>28</v>
      </c>
      <c r="E445" s="24" t="s">
        <v>394</v>
      </c>
      <c r="F445" s="24" t="s">
        <v>192</v>
      </c>
      <c r="G445" s="14"/>
      <c r="H445" s="14">
        <f>4693.9-3520.5</f>
        <v>1173.3999999999996</v>
      </c>
      <c r="I445" s="15"/>
      <c r="J445" s="15"/>
      <c r="K445" s="15"/>
      <c r="L445" s="16">
        <f t="shared" si="189"/>
        <v>1173.3999999999996</v>
      </c>
    </row>
    <row r="446" spans="1:12" ht="25.5" hidden="1">
      <c r="A446" s="28" t="s">
        <v>35</v>
      </c>
      <c r="B446" s="24" t="s">
        <v>27</v>
      </c>
      <c r="C446" s="24" t="s">
        <v>57</v>
      </c>
      <c r="D446" s="24" t="s">
        <v>28</v>
      </c>
      <c r="E446" s="24" t="s">
        <v>394</v>
      </c>
      <c r="F446" s="24" t="s">
        <v>193</v>
      </c>
      <c r="G446" s="14"/>
      <c r="H446" s="14">
        <v>2.4500000000000002</v>
      </c>
      <c r="I446" s="15"/>
      <c r="J446" s="15"/>
      <c r="K446" s="15"/>
      <c r="L446" s="16">
        <f t="shared" si="189"/>
        <v>2.4500000000000002</v>
      </c>
    </row>
    <row r="447" spans="1:12" ht="25.5" hidden="1">
      <c r="A447" s="28" t="s">
        <v>43</v>
      </c>
      <c r="B447" s="24" t="s">
        <v>27</v>
      </c>
      <c r="C447" s="24" t="s">
        <v>57</v>
      </c>
      <c r="D447" s="24" t="s">
        <v>28</v>
      </c>
      <c r="E447" s="24" t="s">
        <v>394</v>
      </c>
      <c r="F447" s="24" t="s">
        <v>44</v>
      </c>
      <c r="G447" s="25">
        <v>5150</v>
      </c>
      <c r="H447" s="91">
        <f>-3150-1495-2.45</f>
        <v>-4647.45</v>
      </c>
      <c r="I447" s="92"/>
      <c r="J447" s="92"/>
      <c r="K447" s="92"/>
      <c r="L447" s="16">
        <f t="shared" si="189"/>
        <v>502.55000000000018</v>
      </c>
    </row>
    <row r="448" spans="1:12" ht="51" hidden="1">
      <c r="A448" s="100" t="s">
        <v>349</v>
      </c>
      <c r="B448" s="24" t="s">
        <v>27</v>
      </c>
      <c r="C448" s="24" t="s">
        <v>57</v>
      </c>
      <c r="D448" s="24" t="s">
        <v>28</v>
      </c>
      <c r="E448" s="24" t="s">
        <v>394</v>
      </c>
      <c r="F448" s="24" t="s">
        <v>87</v>
      </c>
      <c r="G448" s="25"/>
      <c r="H448" s="91">
        <v>5015.5</v>
      </c>
      <c r="I448" s="92"/>
      <c r="J448" s="92"/>
      <c r="K448" s="92"/>
      <c r="L448" s="16">
        <f t="shared" si="189"/>
        <v>5015.5</v>
      </c>
    </row>
    <row r="449" spans="1:12" s="20" customFormat="1" ht="25.5" hidden="1">
      <c r="A449" s="17" t="s">
        <v>395</v>
      </c>
      <c r="B449" s="18" t="s">
        <v>27</v>
      </c>
      <c r="C449" s="18" t="s">
        <v>57</v>
      </c>
      <c r="D449" s="18" t="s">
        <v>28</v>
      </c>
      <c r="E449" s="18" t="s">
        <v>396</v>
      </c>
      <c r="F449" s="18"/>
      <c r="G449" s="5">
        <f>G450</f>
        <v>100</v>
      </c>
      <c r="H449" s="5">
        <f>H450</f>
        <v>0</v>
      </c>
      <c r="I449" s="5">
        <f>I450</f>
        <v>0</v>
      </c>
      <c r="J449" s="5">
        <f>J450</f>
        <v>0</v>
      </c>
      <c r="K449" s="5">
        <f t="shared" ref="K449:L449" si="197">K450</f>
        <v>0</v>
      </c>
      <c r="L449" s="5">
        <f t="shared" si="197"/>
        <v>100</v>
      </c>
    </row>
    <row r="450" spans="1:12" ht="25.5" hidden="1">
      <c r="A450" s="28" t="s">
        <v>43</v>
      </c>
      <c r="B450" s="24" t="s">
        <v>27</v>
      </c>
      <c r="C450" s="24" t="s">
        <v>57</v>
      </c>
      <c r="D450" s="24" t="s">
        <v>28</v>
      </c>
      <c r="E450" s="24" t="s">
        <v>396</v>
      </c>
      <c r="F450" s="24" t="s">
        <v>44</v>
      </c>
      <c r="G450" s="25">
        <v>100</v>
      </c>
      <c r="H450" s="26"/>
      <c r="I450" s="27"/>
      <c r="J450" s="27"/>
      <c r="K450" s="27"/>
      <c r="L450" s="16">
        <f t="shared" si="189"/>
        <v>100</v>
      </c>
    </row>
    <row r="451" spans="1:12" s="20" customFormat="1" hidden="1">
      <c r="A451" s="17" t="s">
        <v>397</v>
      </c>
      <c r="B451" s="18" t="s">
        <v>27</v>
      </c>
      <c r="C451" s="18" t="s">
        <v>57</v>
      </c>
      <c r="D451" s="18" t="s">
        <v>28</v>
      </c>
      <c r="E451" s="18" t="s">
        <v>398</v>
      </c>
      <c r="F451" s="18"/>
      <c r="G451" s="5">
        <f>G452</f>
        <v>250</v>
      </c>
      <c r="H451" s="5">
        <f>H452</f>
        <v>0</v>
      </c>
      <c r="I451" s="5">
        <f>I452</f>
        <v>0</v>
      </c>
      <c r="J451" s="5">
        <f>J452</f>
        <v>0</v>
      </c>
      <c r="K451" s="5">
        <f t="shared" ref="K451:L451" si="198">K452</f>
        <v>0</v>
      </c>
      <c r="L451" s="5">
        <f t="shared" si="198"/>
        <v>250</v>
      </c>
    </row>
    <row r="452" spans="1:12" ht="25.5" hidden="1">
      <c r="A452" s="28" t="s">
        <v>43</v>
      </c>
      <c r="B452" s="24" t="s">
        <v>27</v>
      </c>
      <c r="C452" s="24" t="s">
        <v>57</v>
      </c>
      <c r="D452" s="24" t="s">
        <v>28</v>
      </c>
      <c r="E452" s="24" t="s">
        <v>398</v>
      </c>
      <c r="F452" s="24" t="s">
        <v>44</v>
      </c>
      <c r="G452" s="25">
        <v>250</v>
      </c>
      <c r="H452" s="26"/>
      <c r="I452" s="27"/>
      <c r="J452" s="27"/>
      <c r="K452" s="27"/>
      <c r="L452" s="16">
        <f t="shared" si="189"/>
        <v>250</v>
      </c>
    </row>
    <row r="453" spans="1:12" s="20" customFormat="1" ht="25.5" hidden="1">
      <c r="A453" s="17" t="s">
        <v>399</v>
      </c>
      <c r="B453" s="18" t="s">
        <v>27</v>
      </c>
      <c r="C453" s="18" t="s">
        <v>57</v>
      </c>
      <c r="D453" s="18" t="s">
        <v>28</v>
      </c>
      <c r="E453" s="18" t="s">
        <v>400</v>
      </c>
      <c r="F453" s="18"/>
      <c r="G453" s="5">
        <f>G454</f>
        <v>200</v>
      </c>
      <c r="H453" s="5">
        <f>H454</f>
        <v>0</v>
      </c>
      <c r="I453" s="5">
        <f>I454</f>
        <v>0</v>
      </c>
      <c r="J453" s="5">
        <f>J454</f>
        <v>0</v>
      </c>
      <c r="K453" s="5">
        <f t="shared" ref="K453:L453" si="199">K454</f>
        <v>0</v>
      </c>
      <c r="L453" s="5">
        <f t="shared" si="199"/>
        <v>200</v>
      </c>
    </row>
    <row r="454" spans="1:12" ht="25.5" hidden="1">
      <c r="A454" s="28" t="s">
        <v>43</v>
      </c>
      <c r="B454" s="24" t="s">
        <v>27</v>
      </c>
      <c r="C454" s="24" t="s">
        <v>57</v>
      </c>
      <c r="D454" s="24" t="s">
        <v>28</v>
      </c>
      <c r="E454" s="24" t="s">
        <v>400</v>
      </c>
      <c r="F454" s="24" t="s">
        <v>44</v>
      </c>
      <c r="G454" s="25">
        <v>200</v>
      </c>
      <c r="H454" s="26"/>
      <c r="I454" s="27"/>
      <c r="J454" s="27"/>
      <c r="K454" s="27"/>
      <c r="L454" s="16">
        <f t="shared" si="189"/>
        <v>200</v>
      </c>
    </row>
    <row r="455" spans="1:12" s="20" customFormat="1" ht="25.5" hidden="1">
      <c r="A455" s="17" t="s">
        <v>401</v>
      </c>
      <c r="B455" s="18" t="s">
        <v>27</v>
      </c>
      <c r="C455" s="18" t="s">
        <v>57</v>
      </c>
      <c r="D455" s="18" t="s">
        <v>28</v>
      </c>
      <c r="E455" s="18" t="s">
        <v>402</v>
      </c>
      <c r="F455" s="18"/>
      <c r="G455" s="5">
        <f>G457+G456</f>
        <v>3100</v>
      </c>
      <c r="H455" s="5">
        <f>H457+H456</f>
        <v>0</v>
      </c>
      <c r="I455" s="5">
        <f>I457+I456</f>
        <v>61.335999999999999</v>
      </c>
      <c r="J455" s="5">
        <f>J457+J456</f>
        <v>0</v>
      </c>
      <c r="K455" s="5">
        <f t="shared" ref="K455:L455" si="200">K457+K456</f>
        <v>0</v>
      </c>
      <c r="L455" s="5">
        <f t="shared" si="200"/>
        <v>3161.3360000000002</v>
      </c>
    </row>
    <row r="456" spans="1:12" s="20" customFormat="1" ht="25.5" hidden="1">
      <c r="A456" s="28" t="s">
        <v>35</v>
      </c>
      <c r="B456" s="24" t="s">
        <v>27</v>
      </c>
      <c r="C456" s="24" t="s">
        <v>57</v>
      </c>
      <c r="D456" s="24" t="s">
        <v>28</v>
      </c>
      <c r="E456" s="24" t="s">
        <v>402</v>
      </c>
      <c r="F456" s="24" t="s">
        <v>193</v>
      </c>
      <c r="G456" s="14"/>
      <c r="H456" s="14">
        <v>49.7</v>
      </c>
      <c r="I456" s="15">
        <v>18.2</v>
      </c>
      <c r="J456" s="15"/>
      <c r="K456" s="15"/>
      <c r="L456" s="16">
        <f t="shared" si="189"/>
        <v>67.900000000000006</v>
      </c>
    </row>
    <row r="457" spans="1:12" ht="25.5" hidden="1">
      <c r="A457" s="28" t="s">
        <v>43</v>
      </c>
      <c r="B457" s="24" t="s">
        <v>27</v>
      </c>
      <c r="C457" s="24" t="s">
        <v>57</v>
      </c>
      <c r="D457" s="24" t="s">
        <v>28</v>
      </c>
      <c r="E457" s="24" t="s">
        <v>402</v>
      </c>
      <c r="F457" s="24" t="s">
        <v>44</v>
      </c>
      <c r="G457" s="25">
        <v>3100</v>
      </c>
      <c r="H457" s="26">
        <v>-49.7</v>
      </c>
      <c r="I457" s="27">
        <f>31.336-18.2+30</f>
        <v>43.135999999999996</v>
      </c>
      <c r="J457" s="27"/>
      <c r="K457" s="27"/>
      <c r="L457" s="16">
        <f t="shared" si="189"/>
        <v>3093.4360000000001</v>
      </c>
    </row>
    <row r="458" spans="1:12" s="20" customFormat="1" ht="25.5" hidden="1">
      <c r="A458" s="17" t="s">
        <v>403</v>
      </c>
      <c r="B458" s="18" t="s">
        <v>27</v>
      </c>
      <c r="C458" s="18" t="s">
        <v>57</v>
      </c>
      <c r="D458" s="18" t="s">
        <v>28</v>
      </c>
      <c r="E458" s="18" t="s">
        <v>404</v>
      </c>
      <c r="F458" s="18"/>
      <c r="G458" s="5">
        <f>G459</f>
        <v>1950</v>
      </c>
      <c r="H458" s="5">
        <f>H459</f>
        <v>304.2</v>
      </c>
      <c r="I458" s="5">
        <f>I459</f>
        <v>0</v>
      </c>
      <c r="J458" s="5">
        <f>J459</f>
        <v>0</v>
      </c>
      <c r="K458" s="5">
        <f t="shared" ref="K458:L458" si="201">K459</f>
        <v>330</v>
      </c>
      <c r="L458" s="5">
        <f t="shared" si="201"/>
        <v>2584.1999999999998</v>
      </c>
    </row>
    <row r="459" spans="1:12" ht="25.5" hidden="1">
      <c r="A459" s="28" t="s">
        <v>43</v>
      </c>
      <c r="B459" s="24" t="s">
        <v>27</v>
      </c>
      <c r="C459" s="24" t="s">
        <v>57</v>
      </c>
      <c r="D459" s="24" t="s">
        <v>28</v>
      </c>
      <c r="E459" s="24" t="s">
        <v>404</v>
      </c>
      <c r="F459" s="24" t="s">
        <v>44</v>
      </c>
      <c r="G459" s="25">
        <v>1950</v>
      </c>
      <c r="H459" s="91">
        <v>304.2</v>
      </c>
      <c r="I459" s="92"/>
      <c r="J459" s="92"/>
      <c r="K459" s="92">
        <v>330</v>
      </c>
      <c r="L459" s="16">
        <f t="shared" si="189"/>
        <v>2584.1999999999998</v>
      </c>
    </row>
    <row r="460" spans="1:12" s="20" customFormat="1" ht="25.5" hidden="1">
      <c r="A460" s="17" t="s">
        <v>405</v>
      </c>
      <c r="B460" s="18" t="s">
        <v>27</v>
      </c>
      <c r="C460" s="18" t="s">
        <v>57</v>
      </c>
      <c r="D460" s="18" t="s">
        <v>28</v>
      </c>
      <c r="E460" s="18" t="s">
        <v>406</v>
      </c>
      <c r="F460" s="18"/>
      <c r="G460" s="5">
        <f>G461</f>
        <v>2000</v>
      </c>
      <c r="H460" s="5">
        <f>H461</f>
        <v>0</v>
      </c>
      <c r="I460" s="5">
        <f>I461</f>
        <v>0</v>
      </c>
      <c r="J460" s="5">
        <f>J461</f>
        <v>-650</v>
      </c>
      <c r="K460" s="5">
        <f t="shared" ref="K460:L460" si="202">K461</f>
        <v>0</v>
      </c>
      <c r="L460" s="5">
        <f t="shared" si="202"/>
        <v>1350</v>
      </c>
    </row>
    <row r="461" spans="1:12" ht="25.5" hidden="1">
      <c r="A461" s="28" t="s">
        <v>43</v>
      </c>
      <c r="B461" s="24" t="s">
        <v>27</v>
      </c>
      <c r="C461" s="24" t="s">
        <v>57</v>
      </c>
      <c r="D461" s="24" t="s">
        <v>28</v>
      </c>
      <c r="E461" s="24" t="s">
        <v>406</v>
      </c>
      <c r="F461" s="24" t="s">
        <v>44</v>
      </c>
      <c r="G461" s="25">
        <v>2000</v>
      </c>
      <c r="H461" s="26"/>
      <c r="I461" s="27"/>
      <c r="J461" s="27">
        <v>-650</v>
      </c>
      <c r="K461" s="27"/>
      <c r="L461" s="16">
        <f t="shared" si="189"/>
        <v>1350</v>
      </c>
    </row>
    <row r="462" spans="1:12" s="20" customFormat="1" ht="66" hidden="1" customHeight="1">
      <c r="A462" s="17" t="s">
        <v>407</v>
      </c>
      <c r="B462" s="18" t="s">
        <v>27</v>
      </c>
      <c r="C462" s="18" t="s">
        <v>57</v>
      </c>
      <c r="D462" s="18" t="s">
        <v>28</v>
      </c>
      <c r="E462" s="18" t="s">
        <v>408</v>
      </c>
      <c r="F462" s="18"/>
      <c r="G462" s="5">
        <f>G463</f>
        <v>150</v>
      </c>
      <c r="H462" s="5">
        <f>H463</f>
        <v>0</v>
      </c>
      <c r="I462" s="5">
        <f>I463</f>
        <v>0</v>
      </c>
      <c r="J462" s="5">
        <f>J463</f>
        <v>0</v>
      </c>
      <c r="K462" s="5">
        <f t="shared" ref="K462:L462" si="203">K463</f>
        <v>0</v>
      </c>
      <c r="L462" s="5">
        <f t="shared" si="203"/>
        <v>150</v>
      </c>
    </row>
    <row r="463" spans="1:12" hidden="1">
      <c r="A463" s="12" t="s">
        <v>80</v>
      </c>
      <c r="B463" s="24" t="s">
        <v>27</v>
      </c>
      <c r="C463" s="24" t="s">
        <v>57</v>
      </c>
      <c r="D463" s="24" t="s">
        <v>28</v>
      </c>
      <c r="E463" s="24" t="s">
        <v>408</v>
      </c>
      <c r="F463" s="24" t="s">
        <v>81</v>
      </c>
      <c r="G463" s="25">
        <v>150</v>
      </c>
      <c r="H463" s="26"/>
      <c r="I463" s="27"/>
      <c r="J463" s="27"/>
      <c r="K463" s="27"/>
      <c r="L463" s="16">
        <f t="shared" si="189"/>
        <v>150</v>
      </c>
    </row>
    <row r="464" spans="1:12" s="20" customFormat="1" ht="39.75" hidden="1" customHeight="1">
      <c r="A464" s="17" t="s">
        <v>409</v>
      </c>
      <c r="B464" s="18" t="s">
        <v>27</v>
      </c>
      <c r="C464" s="18" t="s">
        <v>57</v>
      </c>
      <c r="D464" s="18" t="s">
        <v>28</v>
      </c>
      <c r="E464" s="18" t="s">
        <v>410</v>
      </c>
      <c r="F464" s="18"/>
      <c r="G464" s="5">
        <f>G465</f>
        <v>17112</v>
      </c>
      <c r="H464" s="5">
        <f>H465</f>
        <v>0</v>
      </c>
      <c r="I464" s="5">
        <f>I465</f>
        <v>0</v>
      </c>
      <c r="J464" s="5">
        <f>J465</f>
        <v>0</v>
      </c>
      <c r="K464" s="5">
        <f t="shared" ref="K464:L464" si="204">K465</f>
        <v>0</v>
      </c>
      <c r="L464" s="5">
        <f t="shared" si="204"/>
        <v>17112</v>
      </c>
    </row>
    <row r="465" spans="1:12" hidden="1">
      <c r="A465" s="12" t="s">
        <v>80</v>
      </c>
      <c r="B465" s="24" t="s">
        <v>27</v>
      </c>
      <c r="C465" s="24" t="s">
        <v>57</v>
      </c>
      <c r="D465" s="24" t="s">
        <v>28</v>
      </c>
      <c r="E465" s="24" t="s">
        <v>410</v>
      </c>
      <c r="F465" s="24" t="s">
        <v>81</v>
      </c>
      <c r="G465" s="25">
        <v>17112</v>
      </c>
      <c r="H465" s="26"/>
      <c r="I465" s="27"/>
      <c r="J465" s="27"/>
      <c r="K465" s="27"/>
      <c r="L465" s="16">
        <f t="shared" si="189"/>
        <v>17112</v>
      </c>
    </row>
    <row r="466" spans="1:12" s="20" customFormat="1" ht="56.25" hidden="1" customHeight="1">
      <c r="A466" s="17" t="s">
        <v>411</v>
      </c>
      <c r="B466" s="18" t="s">
        <v>27</v>
      </c>
      <c r="C466" s="18" t="s">
        <v>57</v>
      </c>
      <c r="D466" s="18" t="s">
        <v>28</v>
      </c>
      <c r="E466" s="18" t="s">
        <v>412</v>
      </c>
      <c r="F466" s="18"/>
      <c r="G466" s="5">
        <f>G467</f>
        <v>90</v>
      </c>
      <c r="H466" s="5">
        <f>H467</f>
        <v>0</v>
      </c>
      <c r="I466" s="5">
        <f>I467</f>
        <v>0</v>
      </c>
      <c r="J466" s="5">
        <f>J467</f>
        <v>0</v>
      </c>
      <c r="K466" s="5">
        <f t="shared" ref="K466:L466" si="205">K467</f>
        <v>0</v>
      </c>
      <c r="L466" s="5">
        <f t="shared" si="205"/>
        <v>90</v>
      </c>
    </row>
    <row r="467" spans="1:12" hidden="1">
      <c r="A467" s="12" t="s">
        <v>80</v>
      </c>
      <c r="B467" s="24" t="s">
        <v>27</v>
      </c>
      <c r="C467" s="24" t="s">
        <v>57</v>
      </c>
      <c r="D467" s="24" t="s">
        <v>28</v>
      </c>
      <c r="E467" s="24" t="s">
        <v>412</v>
      </c>
      <c r="F467" s="24" t="s">
        <v>81</v>
      </c>
      <c r="G467" s="25">
        <v>90</v>
      </c>
      <c r="H467" s="26"/>
      <c r="I467" s="27"/>
      <c r="J467" s="27"/>
      <c r="K467" s="27"/>
      <c r="L467" s="16">
        <f t="shared" si="189"/>
        <v>90</v>
      </c>
    </row>
    <row r="468" spans="1:12" s="20" customFormat="1" ht="26.25" hidden="1" customHeight="1">
      <c r="A468" s="17" t="s">
        <v>413</v>
      </c>
      <c r="B468" s="18" t="s">
        <v>27</v>
      </c>
      <c r="C468" s="18" t="s">
        <v>57</v>
      </c>
      <c r="D468" s="18" t="s">
        <v>28</v>
      </c>
      <c r="E468" s="18" t="s">
        <v>414</v>
      </c>
      <c r="F468" s="18"/>
      <c r="G468" s="5">
        <f>G469</f>
        <v>60</v>
      </c>
      <c r="H468" s="5">
        <f>H469</f>
        <v>0</v>
      </c>
      <c r="I468" s="5">
        <f>I469</f>
        <v>0</v>
      </c>
      <c r="J468" s="5">
        <f>J469</f>
        <v>0</v>
      </c>
      <c r="K468" s="5">
        <f t="shared" ref="K468:L468" si="206">K469</f>
        <v>0</v>
      </c>
      <c r="L468" s="5">
        <f t="shared" si="206"/>
        <v>60</v>
      </c>
    </row>
    <row r="469" spans="1:12" hidden="1">
      <c r="A469" s="12" t="s">
        <v>80</v>
      </c>
      <c r="B469" s="24" t="s">
        <v>27</v>
      </c>
      <c r="C469" s="24" t="s">
        <v>57</v>
      </c>
      <c r="D469" s="24" t="s">
        <v>28</v>
      </c>
      <c r="E469" s="24" t="s">
        <v>414</v>
      </c>
      <c r="F469" s="24" t="s">
        <v>81</v>
      </c>
      <c r="G469" s="25">
        <v>60</v>
      </c>
      <c r="H469" s="26"/>
      <c r="I469" s="27"/>
      <c r="J469" s="27"/>
      <c r="K469" s="27"/>
      <c r="L469" s="16">
        <f t="shared" si="189"/>
        <v>60</v>
      </c>
    </row>
    <row r="470" spans="1:12" s="20" customFormat="1" hidden="1">
      <c r="A470" s="17" t="s">
        <v>415</v>
      </c>
      <c r="B470" s="18" t="s">
        <v>27</v>
      </c>
      <c r="C470" s="18" t="s">
        <v>57</v>
      </c>
      <c r="D470" s="18" t="s">
        <v>28</v>
      </c>
      <c r="E470" s="18" t="s">
        <v>416</v>
      </c>
      <c r="F470" s="18"/>
      <c r="G470" s="5">
        <f>G471</f>
        <v>1240</v>
      </c>
      <c r="H470" s="5">
        <f>H471</f>
        <v>0</v>
      </c>
      <c r="I470" s="5">
        <f>I471</f>
        <v>0</v>
      </c>
      <c r="J470" s="5">
        <f>J471</f>
        <v>0</v>
      </c>
      <c r="K470" s="5">
        <f t="shared" ref="K470:L470" si="207">K471</f>
        <v>0</v>
      </c>
      <c r="L470" s="5">
        <f t="shared" si="207"/>
        <v>1240</v>
      </c>
    </row>
    <row r="471" spans="1:12" hidden="1">
      <c r="A471" s="12" t="s">
        <v>80</v>
      </c>
      <c r="B471" s="24" t="s">
        <v>27</v>
      </c>
      <c r="C471" s="24" t="s">
        <v>57</v>
      </c>
      <c r="D471" s="24" t="s">
        <v>28</v>
      </c>
      <c r="E471" s="24" t="s">
        <v>416</v>
      </c>
      <c r="F471" s="24" t="s">
        <v>81</v>
      </c>
      <c r="G471" s="25">
        <v>1240</v>
      </c>
      <c r="H471" s="26"/>
      <c r="I471" s="27"/>
      <c r="J471" s="27"/>
      <c r="K471" s="27"/>
      <c r="L471" s="16">
        <f t="shared" si="189"/>
        <v>1240</v>
      </c>
    </row>
    <row r="472" spans="1:12" s="20" customFormat="1" ht="29.25" hidden="1" customHeight="1">
      <c r="A472" s="17" t="s">
        <v>417</v>
      </c>
      <c r="B472" s="18" t="s">
        <v>27</v>
      </c>
      <c r="C472" s="18" t="s">
        <v>57</v>
      </c>
      <c r="D472" s="18" t="s">
        <v>28</v>
      </c>
      <c r="E472" s="18" t="s">
        <v>418</v>
      </c>
      <c r="F472" s="18"/>
      <c r="G472" s="5">
        <f>G473</f>
        <v>56.3</v>
      </c>
      <c r="H472" s="5">
        <f>H473</f>
        <v>0</v>
      </c>
      <c r="I472" s="5">
        <f>I473</f>
        <v>0</v>
      </c>
      <c r="J472" s="5">
        <f>J473</f>
        <v>0</v>
      </c>
      <c r="K472" s="5">
        <f t="shared" ref="K472:L472" si="208">K473</f>
        <v>0</v>
      </c>
      <c r="L472" s="5">
        <f t="shared" si="208"/>
        <v>56.3</v>
      </c>
    </row>
    <row r="473" spans="1:12" hidden="1">
      <c r="A473" s="12" t="s">
        <v>80</v>
      </c>
      <c r="B473" s="24" t="s">
        <v>27</v>
      </c>
      <c r="C473" s="24" t="s">
        <v>57</v>
      </c>
      <c r="D473" s="24" t="s">
        <v>28</v>
      </c>
      <c r="E473" s="24" t="s">
        <v>418</v>
      </c>
      <c r="F473" s="24" t="s">
        <v>81</v>
      </c>
      <c r="G473" s="25">
        <v>56.3</v>
      </c>
      <c r="H473" s="26"/>
      <c r="I473" s="27"/>
      <c r="J473" s="27"/>
      <c r="K473" s="27"/>
      <c r="L473" s="16">
        <f t="shared" si="189"/>
        <v>56.3</v>
      </c>
    </row>
    <row r="474" spans="1:12" s="20" customFormat="1" ht="68.25" hidden="1" customHeight="1">
      <c r="A474" s="17" t="s">
        <v>419</v>
      </c>
      <c r="B474" s="18" t="s">
        <v>27</v>
      </c>
      <c r="C474" s="18" t="s">
        <v>57</v>
      </c>
      <c r="D474" s="18" t="s">
        <v>28</v>
      </c>
      <c r="E474" s="18" t="s">
        <v>420</v>
      </c>
      <c r="F474" s="18"/>
      <c r="G474" s="5">
        <f>G475</f>
        <v>250</v>
      </c>
      <c r="H474" s="5">
        <f>H475</f>
        <v>0</v>
      </c>
      <c r="I474" s="5">
        <f>I475</f>
        <v>0</v>
      </c>
      <c r="J474" s="5">
        <f>J475</f>
        <v>0</v>
      </c>
      <c r="K474" s="5">
        <f t="shared" ref="K474:L474" si="209">K475</f>
        <v>0</v>
      </c>
      <c r="L474" s="5">
        <f t="shared" si="209"/>
        <v>250</v>
      </c>
    </row>
    <row r="475" spans="1:12" hidden="1">
      <c r="A475" s="12" t="s">
        <v>80</v>
      </c>
      <c r="B475" s="24" t="s">
        <v>27</v>
      </c>
      <c r="C475" s="24" t="s">
        <v>57</v>
      </c>
      <c r="D475" s="24" t="s">
        <v>28</v>
      </c>
      <c r="E475" s="24" t="s">
        <v>420</v>
      </c>
      <c r="F475" s="24" t="s">
        <v>81</v>
      </c>
      <c r="G475" s="25">
        <v>250</v>
      </c>
      <c r="H475" s="26"/>
      <c r="I475" s="27"/>
      <c r="J475" s="27"/>
      <c r="K475" s="27"/>
      <c r="L475" s="16">
        <f t="shared" si="189"/>
        <v>250</v>
      </c>
    </row>
    <row r="476" spans="1:12" s="20" customFormat="1" ht="77.25" hidden="1" customHeight="1">
      <c r="A476" s="105" t="s">
        <v>421</v>
      </c>
      <c r="B476" s="18" t="s">
        <v>27</v>
      </c>
      <c r="C476" s="18" t="s">
        <v>57</v>
      </c>
      <c r="D476" s="18" t="s">
        <v>28</v>
      </c>
      <c r="E476" s="18" t="s">
        <v>422</v>
      </c>
      <c r="F476" s="18"/>
      <c r="G476" s="5">
        <f>G477</f>
        <v>120</v>
      </c>
      <c r="H476" s="5">
        <f>H477</f>
        <v>0</v>
      </c>
      <c r="I476" s="5">
        <f>I477</f>
        <v>0</v>
      </c>
      <c r="J476" s="5">
        <f>J477</f>
        <v>0</v>
      </c>
      <c r="K476" s="5">
        <f t="shared" ref="K476:L476" si="210">K477</f>
        <v>0</v>
      </c>
      <c r="L476" s="5">
        <f t="shared" si="210"/>
        <v>120</v>
      </c>
    </row>
    <row r="477" spans="1:12" hidden="1">
      <c r="A477" s="12" t="s">
        <v>80</v>
      </c>
      <c r="B477" s="24" t="s">
        <v>27</v>
      </c>
      <c r="C477" s="24" t="s">
        <v>57</v>
      </c>
      <c r="D477" s="24" t="s">
        <v>28</v>
      </c>
      <c r="E477" s="24" t="s">
        <v>422</v>
      </c>
      <c r="F477" s="24" t="s">
        <v>81</v>
      </c>
      <c r="G477" s="25">
        <v>120</v>
      </c>
      <c r="H477" s="26"/>
      <c r="I477" s="27"/>
      <c r="J477" s="27"/>
      <c r="K477" s="27"/>
      <c r="L477" s="16">
        <f t="shared" si="189"/>
        <v>120</v>
      </c>
    </row>
    <row r="478" spans="1:12" s="20" customFormat="1" ht="27.75" hidden="1" customHeight="1">
      <c r="A478" s="105" t="s">
        <v>423</v>
      </c>
      <c r="B478" s="18" t="s">
        <v>27</v>
      </c>
      <c r="C478" s="18" t="s">
        <v>57</v>
      </c>
      <c r="D478" s="18" t="s">
        <v>28</v>
      </c>
      <c r="E478" s="18" t="s">
        <v>424</v>
      </c>
      <c r="F478" s="18"/>
      <c r="G478" s="5">
        <f>G479</f>
        <v>45</v>
      </c>
      <c r="H478" s="5">
        <f>H479</f>
        <v>0</v>
      </c>
      <c r="I478" s="5">
        <f>I479</f>
        <v>0</v>
      </c>
      <c r="J478" s="5">
        <f>J479</f>
        <v>0</v>
      </c>
      <c r="K478" s="5">
        <f t="shared" ref="K478:L478" si="211">K479</f>
        <v>0</v>
      </c>
      <c r="L478" s="5">
        <f t="shared" si="211"/>
        <v>45</v>
      </c>
    </row>
    <row r="479" spans="1:12" hidden="1">
      <c r="A479" s="12" t="s">
        <v>80</v>
      </c>
      <c r="B479" s="24" t="s">
        <v>27</v>
      </c>
      <c r="C479" s="24" t="s">
        <v>57</v>
      </c>
      <c r="D479" s="24" t="s">
        <v>28</v>
      </c>
      <c r="E479" s="24" t="s">
        <v>424</v>
      </c>
      <c r="F479" s="24" t="s">
        <v>81</v>
      </c>
      <c r="G479" s="25">
        <v>45</v>
      </c>
      <c r="H479" s="26"/>
      <c r="I479" s="27"/>
      <c r="J479" s="27"/>
      <c r="K479" s="27"/>
      <c r="L479" s="16">
        <f t="shared" si="189"/>
        <v>45</v>
      </c>
    </row>
    <row r="480" spans="1:12" s="20" customFormat="1" ht="33" hidden="1" customHeight="1">
      <c r="A480" s="105" t="s">
        <v>425</v>
      </c>
      <c r="B480" s="18" t="s">
        <v>27</v>
      </c>
      <c r="C480" s="18" t="s">
        <v>57</v>
      </c>
      <c r="D480" s="18" t="s">
        <v>28</v>
      </c>
      <c r="E480" s="18" t="s">
        <v>426</v>
      </c>
      <c r="F480" s="18"/>
      <c r="G480" s="5">
        <f>G481</f>
        <v>53300</v>
      </c>
      <c r="H480" s="5">
        <f>H481</f>
        <v>0</v>
      </c>
      <c r="I480" s="5">
        <f>I481</f>
        <v>0</v>
      </c>
      <c r="J480" s="5">
        <f>J481</f>
        <v>0</v>
      </c>
      <c r="K480" s="5">
        <f t="shared" ref="K480:L480" si="212">K481</f>
        <v>0</v>
      </c>
      <c r="L480" s="5">
        <f t="shared" si="212"/>
        <v>53300</v>
      </c>
    </row>
    <row r="481" spans="1:15" ht="38.25" hidden="1">
      <c r="A481" s="30" t="s">
        <v>173</v>
      </c>
      <c r="B481" s="24" t="s">
        <v>27</v>
      </c>
      <c r="C481" s="24" t="s">
        <v>57</v>
      </c>
      <c r="D481" s="24" t="s">
        <v>28</v>
      </c>
      <c r="E481" s="24" t="s">
        <v>426</v>
      </c>
      <c r="F481" s="24" t="s">
        <v>174</v>
      </c>
      <c r="G481" s="25">
        <v>53300</v>
      </c>
      <c r="H481" s="26"/>
      <c r="I481" s="27"/>
      <c r="J481" s="27"/>
      <c r="K481" s="27"/>
      <c r="L481" s="16">
        <f t="shared" si="189"/>
        <v>53300</v>
      </c>
    </row>
    <row r="482" spans="1:15" s="20" customFormat="1" ht="25.5">
      <c r="A482" s="269" t="s">
        <v>427</v>
      </c>
      <c r="B482" s="243" t="s">
        <v>27</v>
      </c>
      <c r="C482" s="243" t="s">
        <v>57</v>
      </c>
      <c r="D482" s="243" t="s">
        <v>28</v>
      </c>
      <c r="E482" s="243" t="s">
        <v>428</v>
      </c>
      <c r="F482" s="243"/>
      <c r="G482" s="244">
        <f>G483+G484</f>
        <v>0</v>
      </c>
      <c r="H482" s="244">
        <f>H483+H484</f>
        <v>0</v>
      </c>
      <c r="I482" s="244">
        <f>I483+I484</f>
        <v>0</v>
      </c>
      <c r="J482" s="244">
        <f>J483+J484</f>
        <v>1800</v>
      </c>
      <c r="K482" s="244">
        <f t="shared" ref="K482:L482" si="213">K483+K484</f>
        <v>0</v>
      </c>
      <c r="L482" s="244">
        <f t="shared" si="213"/>
        <v>1800</v>
      </c>
    </row>
    <row r="483" spans="1:15" ht="25.5">
      <c r="A483" s="255" t="s">
        <v>43</v>
      </c>
      <c r="B483" s="247" t="s">
        <v>27</v>
      </c>
      <c r="C483" s="247" t="s">
        <v>57</v>
      </c>
      <c r="D483" s="247" t="s">
        <v>28</v>
      </c>
      <c r="E483" s="247" t="s">
        <v>428</v>
      </c>
      <c r="F483" s="247" t="s">
        <v>44</v>
      </c>
      <c r="G483" s="248"/>
      <c r="H483" s="258"/>
      <c r="I483" s="259"/>
      <c r="J483" s="259">
        <v>1354.5</v>
      </c>
      <c r="K483" s="259"/>
      <c r="L483" s="250">
        <f t="shared" ref="L483:L552" si="214">I483+H483+G483+J483+K483</f>
        <v>1354.5</v>
      </c>
    </row>
    <row r="484" spans="1:15">
      <c r="A484" s="246" t="s">
        <v>80</v>
      </c>
      <c r="B484" s="247" t="s">
        <v>27</v>
      </c>
      <c r="C484" s="247" t="s">
        <v>57</v>
      </c>
      <c r="D484" s="247" t="s">
        <v>28</v>
      </c>
      <c r="E484" s="247" t="s">
        <v>428</v>
      </c>
      <c r="F484" s="247" t="s">
        <v>81</v>
      </c>
      <c r="G484" s="248"/>
      <c r="H484" s="258"/>
      <c r="I484" s="259"/>
      <c r="J484" s="259">
        <v>445.5</v>
      </c>
      <c r="K484" s="259"/>
      <c r="L484" s="250">
        <f t="shared" si="214"/>
        <v>445.5</v>
      </c>
    </row>
    <row r="485" spans="1:15" s="31" customFormat="1" ht="25.5">
      <c r="A485" s="275" t="s">
        <v>429</v>
      </c>
      <c r="B485" s="243" t="s">
        <v>27</v>
      </c>
      <c r="C485" s="243" t="s">
        <v>57</v>
      </c>
      <c r="D485" s="243" t="s">
        <v>28</v>
      </c>
      <c r="E485" s="243" t="s">
        <v>430</v>
      </c>
      <c r="F485" s="243"/>
      <c r="G485" s="244">
        <f>G486+G488</f>
        <v>7000</v>
      </c>
      <c r="H485" s="244">
        <f>H486+H488</f>
        <v>-7000</v>
      </c>
      <c r="I485" s="244">
        <f>I486+I488</f>
        <v>5250</v>
      </c>
      <c r="J485" s="244">
        <f>J486+J488</f>
        <v>0</v>
      </c>
      <c r="K485" s="244">
        <f t="shared" ref="K485:L485" si="215">K486+K488</f>
        <v>0</v>
      </c>
      <c r="L485" s="244">
        <f t="shared" si="215"/>
        <v>5250</v>
      </c>
    </row>
    <row r="486" spans="1:15" ht="25.5">
      <c r="A486" s="274" t="s">
        <v>429</v>
      </c>
      <c r="B486" s="247" t="s">
        <v>27</v>
      </c>
      <c r="C486" s="247" t="s">
        <v>57</v>
      </c>
      <c r="D486" s="247" t="s">
        <v>28</v>
      </c>
      <c r="E486" s="247" t="s">
        <v>430</v>
      </c>
      <c r="F486" s="247"/>
      <c r="G486" s="248">
        <f>G487</f>
        <v>1474</v>
      </c>
      <c r="H486" s="248">
        <f>H487</f>
        <v>-1474</v>
      </c>
      <c r="I486" s="248">
        <f>I487</f>
        <v>1110.4000000000001</v>
      </c>
      <c r="J486" s="249"/>
      <c r="K486" s="249"/>
      <c r="L486" s="250">
        <f t="shared" si="214"/>
        <v>1110.4000000000001</v>
      </c>
    </row>
    <row r="487" spans="1:15">
      <c r="A487" s="246" t="s">
        <v>30</v>
      </c>
      <c r="B487" s="247" t="s">
        <v>27</v>
      </c>
      <c r="C487" s="247" t="s">
        <v>57</v>
      </c>
      <c r="D487" s="247" t="s">
        <v>28</v>
      </c>
      <c r="E487" s="247" t="s">
        <v>430</v>
      </c>
      <c r="F487" s="247" t="s">
        <v>192</v>
      </c>
      <c r="G487" s="248">
        <v>1474</v>
      </c>
      <c r="H487" s="258">
        <v>-1474</v>
      </c>
      <c r="I487" s="259">
        <v>1110.4000000000001</v>
      </c>
      <c r="J487" s="259"/>
      <c r="K487" s="259"/>
      <c r="L487" s="250">
        <f t="shared" si="214"/>
        <v>1110.4000000000001</v>
      </c>
    </row>
    <row r="488" spans="1:15" ht="25.5">
      <c r="A488" s="274" t="s">
        <v>429</v>
      </c>
      <c r="B488" s="247" t="s">
        <v>27</v>
      </c>
      <c r="C488" s="247" t="s">
        <v>57</v>
      </c>
      <c r="D488" s="247" t="s">
        <v>28</v>
      </c>
      <c r="E488" s="247" t="s">
        <v>430</v>
      </c>
      <c r="F488" s="247"/>
      <c r="G488" s="248">
        <f>G489</f>
        <v>5526</v>
      </c>
      <c r="H488" s="248">
        <f>H489</f>
        <v>-5526</v>
      </c>
      <c r="I488" s="248">
        <f>I489</f>
        <v>4139.6000000000004</v>
      </c>
      <c r="J488" s="249"/>
      <c r="K488" s="249"/>
      <c r="L488" s="250">
        <f t="shared" si="214"/>
        <v>4139.6000000000004</v>
      </c>
    </row>
    <row r="489" spans="1:15">
      <c r="A489" s="246" t="s">
        <v>80</v>
      </c>
      <c r="B489" s="247" t="s">
        <v>27</v>
      </c>
      <c r="C489" s="247" t="s">
        <v>57</v>
      </c>
      <c r="D489" s="247" t="s">
        <v>28</v>
      </c>
      <c r="E489" s="247" t="s">
        <v>430</v>
      </c>
      <c r="F489" s="247" t="s">
        <v>81</v>
      </c>
      <c r="G489" s="248">
        <v>5526</v>
      </c>
      <c r="H489" s="258">
        <v>-5526</v>
      </c>
      <c r="I489" s="259">
        <v>4139.6000000000004</v>
      </c>
      <c r="J489" s="259"/>
      <c r="K489" s="259"/>
      <c r="L489" s="250">
        <f t="shared" si="214"/>
        <v>4139.6000000000004</v>
      </c>
    </row>
    <row r="490" spans="1:15" ht="25.5">
      <c r="A490" s="275" t="s">
        <v>431</v>
      </c>
      <c r="B490" s="243" t="s">
        <v>27</v>
      </c>
      <c r="C490" s="243" t="s">
        <v>57</v>
      </c>
      <c r="D490" s="243" t="s">
        <v>28</v>
      </c>
      <c r="E490" s="243" t="s">
        <v>432</v>
      </c>
      <c r="F490" s="243"/>
      <c r="G490" s="244">
        <f>G491+G493</f>
        <v>0</v>
      </c>
      <c r="H490" s="244">
        <f>H491+H493</f>
        <v>7000</v>
      </c>
      <c r="I490" s="244">
        <f>I491+I493</f>
        <v>-5250</v>
      </c>
      <c r="J490" s="244">
        <f>J491+J493</f>
        <v>0</v>
      </c>
      <c r="K490" s="244">
        <f t="shared" ref="K490:L490" si="216">K491+K493</f>
        <v>0</v>
      </c>
      <c r="L490" s="244">
        <f t="shared" si="216"/>
        <v>1749.9999999999995</v>
      </c>
    </row>
    <row r="491" spans="1:15" ht="25.5">
      <c r="A491" s="274" t="s">
        <v>429</v>
      </c>
      <c r="B491" s="247" t="s">
        <v>27</v>
      </c>
      <c r="C491" s="247" t="s">
        <v>57</v>
      </c>
      <c r="D491" s="247" t="s">
        <v>28</v>
      </c>
      <c r="E491" s="247" t="s">
        <v>432</v>
      </c>
      <c r="F491" s="247"/>
      <c r="G491" s="248">
        <f>G492</f>
        <v>0</v>
      </c>
      <c r="H491" s="248">
        <f>H492</f>
        <v>1474</v>
      </c>
      <c r="I491" s="248">
        <f>I492</f>
        <v>-1110.4000000000001</v>
      </c>
      <c r="J491" s="249"/>
      <c r="K491" s="249"/>
      <c r="L491" s="250">
        <f t="shared" si="214"/>
        <v>363.59999999999991</v>
      </c>
      <c r="O491" s="8"/>
    </row>
    <row r="492" spans="1:15">
      <c r="A492" s="246" t="s">
        <v>30</v>
      </c>
      <c r="B492" s="247" t="s">
        <v>27</v>
      </c>
      <c r="C492" s="247" t="s">
        <v>57</v>
      </c>
      <c r="D492" s="247" t="s">
        <v>28</v>
      </c>
      <c r="E492" s="247" t="s">
        <v>432</v>
      </c>
      <c r="F492" s="247" t="s">
        <v>192</v>
      </c>
      <c r="G492" s="248"/>
      <c r="H492" s="258">
        <v>1474</v>
      </c>
      <c r="I492" s="259">
        <v>-1110.4000000000001</v>
      </c>
      <c r="J492" s="259"/>
      <c r="K492" s="259"/>
      <c r="L492" s="250">
        <f t="shared" si="214"/>
        <v>363.59999999999991</v>
      </c>
    </row>
    <row r="493" spans="1:15" ht="25.5">
      <c r="A493" s="274" t="s">
        <v>429</v>
      </c>
      <c r="B493" s="247" t="s">
        <v>27</v>
      </c>
      <c r="C493" s="247" t="s">
        <v>57</v>
      </c>
      <c r="D493" s="247" t="s">
        <v>28</v>
      </c>
      <c r="E493" s="247" t="s">
        <v>432</v>
      </c>
      <c r="F493" s="247"/>
      <c r="G493" s="248">
        <f>G494</f>
        <v>0</v>
      </c>
      <c r="H493" s="248">
        <f>H494</f>
        <v>5526</v>
      </c>
      <c r="I493" s="248">
        <f>I494</f>
        <v>-4139.6000000000004</v>
      </c>
      <c r="J493" s="249"/>
      <c r="K493" s="249"/>
      <c r="L493" s="250">
        <f t="shared" si="214"/>
        <v>1386.3999999999996</v>
      </c>
      <c r="M493" s="8"/>
    </row>
    <row r="494" spans="1:15">
      <c r="A494" s="246" t="s">
        <v>80</v>
      </c>
      <c r="B494" s="247" t="s">
        <v>27</v>
      </c>
      <c r="C494" s="247" t="s">
        <v>57</v>
      </c>
      <c r="D494" s="247" t="s">
        <v>28</v>
      </c>
      <c r="E494" s="247" t="s">
        <v>432</v>
      </c>
      <c r="F494" s="247" t="s">
        <v>81</v>
      </c>
      <c r="G494" s="248"/>
      <c r="H494" s="258">
        <v>5526</v>
      </c>
      <c r="I494" s="259">
        <v>-4139.6000000000004</v>
      </c>
      <c r="J494" s="259"/>
      <c r="K494" s="259"/>
      <c r="L494" s="250">
        <f t="shared" si="214"/>
        <v>1386.3999999999996</v>
      </c>
    </row>
    <row r="495" spans="1:15" s="31" customFormat="1" ht="66" customHeight="1">
      <c r="A495" s="275" t="s">
        <v>433</v>
      </c>
      <c r="B495" s="243" t="s">
        <v>27</v>
      </c>
      <c r="C495" s="243" t="s">
        <v>57</v>
      </c>
      <c r="D495" s="243" t="s">
        <v>28</v>
      </c>
      <c r="E495" s="243" t="s">
        <v>434</v>
      </c>
      <c r="F495" s="243"/>
      <c r="G495" s="244">
        <f>G496+G497+G499+G500+G501+G498</f>
        <v>105181</v>
      </c>
      <c r="H495" s="244">
        <f>H496+H497+H499+H500+H501+H498</f>
        <v>0</v>
      </c>
      <c r="I495" s="244">
        <f>I496+I497+I499+I500+I501+I498</f>
        <v>12561.441000000001</v>
      </c>
      <c r="J495" s="244">
        <f>J496+J497+J499+J500+J501+J498</f>
        <v>0</v>
      </c>
      <c r="K495" s="244">
        <f t="shared" ref="K495:L495" si="217">K496+K497+K499+K500+K501+K498</f>
        <v>-83</v>
      </c>
      <c r="L495" s="244">
        <f t="shared" si="217"/>
        <v>117659.44100000001</v>
      </c>
    </row>
    <row r="496" spans="1:15">
      <c r="A496" s="246" t="s">
        <v>30</v>
      </c>
      <c r="B496" s="247" t="s">
        <v>27</v>
      </c>
      <c r="C496" s="247" t="s">
        <v>57</v>
      </c>
      <c r="D496" s="247" t="s">
        <v>28</v>
      </c>
      <c r="E496" s="247" t="s">
        <v>434</v>
      </c>
      <c r="F496" s="247" t="s">
        <v>192</v>
      </c>
      <c r="G496" s="248">
        <v>65844</v>
      </c>
      <c r="H496" s="258"/>
      <c r="I496" s="259">
        <v>12561.441000000001</v>
      </c>
      <c r="J496" s="259"/>
      <c r="K496" s="27">
        <v>-66.099999999999994</v>
      </c>
      <c r="L496" s="250">
        <f>I496+H496+G496+J496+K496</f>
        <v>78339.341</v>
      </c>
    </row>
    <row r="497" spans="1:14" ht="25.5">
      <c r="A497" s="255" t="s">
        <v>35</v>
      </c>
      <c r="B497" s="247" t="s">
        <v>27</v>
      </c>
      <c r="C497" s="247" t="s">
        <v>57</v>
      </c>
      <c r="D497" s="247" t="s">
        <v>28</v>
      </c>
      <c r="E497" s="247" t="s">
        <v>434</v>
      </c>
      <c r="F497" s="247" t="s">
        <v>193</v>
      </c>
      <c r="G497" s="248">
        <v>1965.6</v>
      </c>
      <c r="H497" s="258"/>
      <c r="I497" s="259"/>
      <c r="J497" s="259"/>
      <c r="K497" s="27"/>
      <c r="L497" s="250">
        <f t="shared" si="214"/>
        <v>1965.6</v>
      </c>
    </row>
    <row r="498" spans="1:14" ht="25.5">
      <c r="A498" s="255" t="s">
        <v>41</v>
      </c>
      <c r="B498" s="247" t="s">
        <v>27</v>
      </c>
      <c r="C498" s="247" t="s">
        <v>57</v>
      </c>
      <c r="D498" s="247" t="s">
        <v>28</v>
      </c>
      <c r="E498" s="247" t="s">
        <v>434</v>
      </c>
      <c r="F498" s="247" t="s">
        <v>42</v>
      </c>
      <c r="G498" s="248">
        <v>527.5</v>
      </c>
      <c r="H498" s="258"/>
      <c r="I498" s="259"/>
      <c r="J498" s="259"/>
      <c r="K498" s="27"/>
      <c r="L498" s="250">
        <f t="shared" si="214"/>
        <v>527.5</v>
      </c>
    </row>
    <row r="499" spans="1:14" ht="25.5">
      <c r="A499" s="255" t="s">
        <v>43</v>
      </c>
      <c r="B499" s="247" t="s">
        <v>27</v>
      </c>
      <c r="C499" s="247" t="s">
        <v>57</v>
      </c>
      <c r="D499" s="247" t="s">
        <v>28</v>
      </c>
      <c r="E499" s="247" t="s">
        <v>434</v>
      </c>
      <c r="F499" s="247" t="s">
        <v>44</v>
      </c>
      <c r="G499" s="248">
        <v>35478.9</v>
      </c>
      <c r="H499" s="258"/>
      <c r="I499" s="259"/>
      <c r="J499" s="259"/>
      <c r="K499" s="27">
        <v>-16.899999999999999</v>
      </c>
      <c r="L499" s="250">
        <f t="shared" si="214"/>
        <v>35462</v>
      </c>
    </row>
    <row r="500" spans="1:14" ht="25.5">
      <c r="A500" s="262" t="s">
        <v>45</v>
      </c>
      <c r="B500" s="247" t="s">
        <v>27</v>
      </c>
      <c r="C500" s="247" t="s">
        <v>57</v>
      </c>
      <c r="D500" s="247" t="s">
        <v>28</v>
      </c>
      <c r="E500" s="247" t="s">
        <v>434</v>
      </c>
      <c r="F500" s="247" t="s">
        <v>46</v>
      </c>
      <c r="G500" s="248">
        <v>1225</v>
      </c>
      <c r="H500" s="258"/>
      <c r="I500" s="259"/>
      <c r="J500" s="259"/>
      <c r="K500" s="259"/>
      <c r="L500" s="250">
        <f t="shared" si="214"/>
        <v>1225</v>
      </c>
    </row>
    <row r="501" spans="1:14" ht="25.5">
      <c r="A501" s="262" t="s">
        <v>47</v>
      </c>
      <c r="B501" s="247" t="s">
        <v>27</v>
      </c>
      <c r="C501" s="247" t="s">
        <v>57</v>
      </c>
      <c r="D501" s="247" t="s">
        <v>28</v>
      </c>
      <c r="E501" s="247" t="s">
        <v>434</v>
      </c>
      <c r="F501" s="247" t="s">
        <v>48</v>
      </c>
      <c r="G501" s="248">
        <v>140</v>
      </c>
      <c r="H501" s="258"/>
      <c r="I501" s="259"/>
      <c r="J501" s="259"/>
      <c r="K501" s="259"/>
      <c r="L501" s="250">
        <f t="shared" si="214"/>
        <v>140</v>
      </c>
    </row>
    <row r="502" spans="1:14" s="31" customFormat="1" ht="25.5">
      <c r="A502" s="242" t="s">
        <v>435</v>
      </c>
      <c r="B502" s="243" t="s">
        <v>27</v>
      </c>
      <c r="C502" s="243" t="s">
        <v>57</v>
      </c>
      <c r="D502" s="243" t="s">
        <v>28</v>
      </c>
      <c r="E502" s="243" t="s">
        <v>432</v>
      </c>
      <c r="F502" s="243"/>
      <c r="G502" s="254">
        <f>G503+G507</f>
        <v>353893</v>
      </c>
      <c r="H502" s="254">
        <f>H503+H507</f>
        <v>0</v>
      </c>
      <c r="I502" s="254">
        <f>I503+I507</f>
        <v>66087.8465</v>
      </c>
      <c r="J502" s="254">
        <f>J503+J507</f>
        <v>0</v>
      </c>
      <c r="K502" s="254">
        <f t="shared" ref="K502:L502" si="218">K503+K507</f>
        <v>0</v>
      </c>
      <c r="L502" s="254">
        <f t="shared" si="218"/>
        <v>419980.84649999999</v>
      </c>
      <c r="M502" s="108"/>
      <c r="N502" s="109"/>
    </row>
    <row r="503" spans="1:14" ht="25.5">
      <c r="A503" s="265" t="s">
        <v>436</v>
      </c>
      <c r="B503" s="247" t="s">
        <v>27</v>
      </c>
      <c r="C503" s="247" t="s">
        <v>57</v>
      </c>
      <c r="D503" s="247" t="s">
        <v>28</v>
      </c>
      <c r="E503" s="247" t="s">
        <v>432</v>
      </c>
      <c r="F503" s="247"/>
      <c r="G503" s="248">
        <f>G504+G506+G505</f>
        <v>64094.200000000004</v>
      </c>
      <c r="H503" s="248">
        <f>H504+H506+H505</f>
        <v>0</v>
      </c>
      <c r="I503" s="248">
        <f>I504+I506+I505</f>
        <v>12048.246500000001</v>
      </c>
      <c r="J503" s="249"/>
      <c r="K503" s="249"/>
      <c r="L503" s="250">
        <f t="shared" si="214"/>
        <v>76142.446500000005</v>
      </c>
    </row>
    <row r="504" spans="1:14">
      <c r="A504" s="246" t="s">
        <v>30</v>
      </c>
      <c r="B504" s="247" t="s">
        <v>27</v>
      </c>
      <c r="C504" s="247" t="s">
        <v>57</v>
      </c>
      <c r="D504" s="247" t="s">
        <v>28</v>
      </c>
      <c r="E504" s="247" t="s">
        <v>432</v>
      </c>
      <c r="F504" s="247" t="s">
        <v>192</v>
      </c>
      <c r="G504" s="248">
        <v>61286.3</v>
      </c>
      <c r="H504" s="258"/>
      <c r="I504" s="259">
        <f>144.2+11903.9465</f>
        <v>12048.146500000001</v>
      </c>
      <c r="J504" s="259"/>
      <c r="K504" s="259"/>
      <c r="L504" s="250">
        <f t="shared" si="214"/>
        <v>73334.446500000005</v>
      </c>
    </row>
    <row r="505" spans="1:14" ht="25.5">
      <c r="A505" s="255" t="s">
        <v>41</v>
      </c>
      <c r="B505" s="247" t="s">
        <v>27</v>
      </c>
      <c r="C505" s="247" t="s">
        <v>57</v>
      </c>
      <c r="D505" s="247" t="s">
        <v>28</v>
      </c>
      <c r="E505" s="247" t="s">
        <v>432</v>
      </c>
      <c r="F505" s="247" t="s">
        <v>42</v>
      </c>
      <c r="G505" s="248">
        <v>791</v>
      </c>
      <c r="H505" s="258"/>
      <c r="I505" s="259"/>
      <c r="J505" s="259"/>
      <c r="K505" s="259"/>
      <c r="L505" s="250">
        <f t="shared" si="214"/>
        <v>791</v>
      </c>
    </row>
    <row r="506" spans="1:14" ht="25.5">
      <c r="A506" s="255" t="s">
        <v>43</v>
      </c>
      <c r="B506" s="247" t="s">
        <v>27</v>
      </c>
      <c r="C506" s="247" t="s">
        <v>57</v>
      </c>
      <c r="D506" s="247" t="s">
        <v>28</v>
      </c>
      <c r="E506" s="247" t="s">
        <v>432</v>
      </c>
      <c r="F506" s="247" t="s">
        <v>44</v>
      </c>
      <c r="G506" s="248">
        <v>2016.9</v>
      </c>
      <c r="H506" s="258"/>
      <c r="I506" s="259">
        <v>0.1</v>
      </c>
      <c r="J506" s="259"/>
      <c r="K506" s="259"/>
      <c r="L506" s="250">
        <f t="shared" si="214"/>
        <v>2017</v>
      </c>
    </row>
    <row r="507" spans="1:14" ht="25.5">
      <c r="A507" s="265" t="s">
        <v>436</v>
      </c>
      <c r="B507" s="247" t="s">
        <v>27</v>
      </c>
      <c r="C507" s="247" t="s">
        <v>57</v>
      </c>
      <c r="D507" s="247" t="s">
        <v>28</v>
      </c>
      <c r="E507" s="247" t="s">
        <v>432</v>
      </c>
      <c r="F507" s="247"/>
      <c r="G507" s="248">
        <f>G508+G509</f>
        <v>289798.8</v>
      </c>
      <c r="H507" s="248">
        <f>H508+H509</f>
        <v>0</v>
      </c>
      <c r="I507" s="248">
        <f>I508+I509</f>
        <v>54039.6</v>
      </c>
      <c r="J507" s="248"/>
      <c r="K507" s="249"/>
      <c r="L507" s="250">
        <f t="shared" si="214"/>
        <v>343838.39999999997</v>
      </c>
    </row>
    <row r="508" spans="1:14" ht="38.25">
      <c r="A508" s="255" t="s">
        <v>86</v>
      </c>
      <c r="B508" s="247" t="s">
        <v>27</v>
      </c>
      <c r="C508" s="247" t="s">
        <v>57</v>
      </c>
      <c r="D508" s="247" t="s">
        <v>28</v>
      </c>
      <c r="E508" s="247" t="s">
        <v>432</v>
      </c>
      <c r="F508" s="247" t="s">
        <v>87</v>
      </c>
      <c r="G508" s="248">
        <v>289798.8</v>
      </c>
      <c r="H508" s="258">
        <v>-1977.5</v>
      </c>
      <c r="I508" s="259">
        <f>280.2+53759.4</f>
        <v>54039.6</v>
      </c>
      <c r="J508" s="259"/>
      <c r="K508" s="259"/>
      <c r="L508" s="250">
        <f t="shared" si="214"/>
        <v>341860.89999999997</v>
      </c>
    </row>
    <row r="509" spans="1:14">
      <c r="A509" s="246" t="s">
        <v>80</v>
      </c>
      <c r="B509" s="247" t="s">
        <v>27</v>
      </c>
      <c r="C509" s="247" t="s">
        <v>57</v>
      </c>
      <c r="D509" s="247" t="s">
        <v>28</v>
      </c>
      <c r="E509" s="247" t="s">
        <v>432</v>
      </c>
      <c r="F509" s="247" t="s">
        <v>81</v>
      </c>
      <c r="G509" s="248"/>
      <c r="H509" s="258">
        <v>1977.5</v>
      </c>
      <c r="I509" s="259"/>
      <c r="J509" s="259"/>
      <c r="K509" s="259"/>
      <c r="L509" s="250">
        <f t="shared" si="214"/>
        <v>1977.5</v>
      </c>
    </row>
    <row r="510" spans="1:14" s="20" customFormat="1" ht="38.25">
      <c r="A510" s="273" t="s">
        <v>437</v>
      </c>
      <c r="B510" s="243" t="s">
        <v>27</v>
      </c>
      <c r="C510" s="243" t="s">
        <v>57</v>
      </c>
      <c r="D510" s="243" t="s">
        <v>28</v>
      </c>
      <c r="E510" s="243" t="s">
        <v>438</v>
      </c>
      <c r="F510" s="243"/>
      <c r="G510" s="244">
        <f>G511+G512</f>
        <v>0</v>
      </c>
      <c r="H510" s="244">
        <f>H511+H512</f>
        <v>3481.3000400000001</v>
      </c>
      <c r="I510" s="244">
        <f>I511+I512</f>
        <v>6121.8209999999999</v>
      </c>
      <c r="J510" s="244">
        <f>J511+J512</f>
        <v>0</v>
      </c>
      <c r="K510" s="244">
        <f t="shared" ref="K510:L510" si="219">K511+K512</f>
        <v>0</v>
      </c>
      <c r="L510" s="244">
        <f t="shared" si="219"/>
        <v>9603.12104</v>
      </c>
    </row>
    <row r="511" spans="1:14" ht="25.5">
      <c r="A511" s="255" t="s">
        <v>35</v>
      </c>
      <c r="B511" s="247" t="s">
        <v>27</v>
      </c>
      <c r="C511" s="247" t="s">
        <v>57</v>
      </c>
      <c r="D511" s="247" t="s">
        <v>28</v>
      </c>
      <c r="E511" s="247" t="s">
        <v>438</v>
      </c>
      <c r="F511" s="247" t="s">
        <v>193</v>
      </c>
      <c r="G511" s="248"/>
      <c r="H511" s="258">
        <v>1972.2185999999999</v>
      </c>
      <c r="I511" s="259">
        <f>1783.054+9.1</f>
        <v>1792.154</v>
      </c>
      <c r="J511" s="259"/>
      <c r="K511" s="259"/>
      <c r="L511" s="250">
        <f t="shared" si="214"/>
        <v>3764.3725999999997</v>
      </c>
    </row>
    <row r="512" spans="1:14">
      <c r="A512" s="246" t="s">
        <v>80</v>
      </c>
      <c r="B512" s="247" t="s">
        <v>27</v>
      </c>
      <c r="C512" s="247" t="s">
        <v>57</v>
      </c>
      <c r="D512" s="247" t="s">
        <v>28</v>
      </c>
      <c r="E512" s="247" t="s">
        <v>438</v>
      </c>
      <c r="F512" s="247" t="s">
        <v>81</v>
      </c>
      <c r="G512" s="248"/>
      <c r="H512" s="258">
        <v>1509.0814399999999</v>
      </c>
      <c r="I512" s="259">
        <f>3727.402+602.265</f>
        <v>4329.6670000000004</v>
      </c>
      <c r="J512" s="259"/>
      <c r="K512" s="259"/>
      <c r="L512" s="250">
        <f t="shared" si="214"/>
        <v>5838.7484400000003</v>
      </c>
    </row>
    <row r="513" spans="1:12" s="31" customFormat="1" ht="38.25">
      <c r="A513" s="242" t="s">
        <v>439</v>
      </c>
      <c r="B513" s="243" t="s">
        <v>27</v>
      </c>
      <c r="C513" s="243" t="s">
        <v>57</v>
      </c>
      <c r="D513" s="243" t="s">
        <v>28</v>
      </c>
      <c r="E513" s="243" t="s">
        <v>440</v>
      </c>
      <c r="F513" s="243"/>
      <c r="G513" s="244">
        <f>G517+G514+G515+G518+G519+G516</f>
        <v>114014.00000000001</v>
      </c>
      <c r="H513" s="244">
        <f>H517+H514+H515+H518+H519+H516</f>
        <v>0</v>
      </c>
      <c r="I513" s="244">
        <f>I517+I514+I515+I518+I519+I516</f>
        <v>2311.962</v>
      </c>
      <c r="J513" s="244">
        <f>J517+J514+J515+J518+J519+J516</f>
        <v>0</v>
      </c>
      <c r="K513" s="244">
        <f t="shared" ref="K513:L513" si="220">K517+K514+K515+K518+K519+K516</f>
        <v>0</v>
      </c>
      <c r="L513" s="244">
        <f t="shared" si="220"/>
        <v>116325.96200000001</v>
      </c>
    </row>
    <row r="514" spans="1:12">
      <c r="A514" s="246" t="s">
        <v>30</v>
      </c>
      <c r="B514" s="247" t="s">
        <v>27</v>
      </c>
      <c r="C514" s="247" t="s">
        <v>57</v>
      </c>
      <c r="D514" s="247" t="s">
        <v>28</v>
      </c>
      <c r="E514" s="247" t="s">
        <v>440</v>
      </c>
      <c r="F514" s="247" t="s">
        <v>192</v>
      </c>
      <c r="G514" s="248">
        <v>53804.535000000003</v>
      </c>
      <c r="H514" s="258"/>
      <c r="I514" s="259">
        <v>2311.962</v>
      </c>
      <c r="J514" s="259"/>
      <c r="K514" s="259"/>
      <c r="L514" s="250">
        <f t="shared" si="214"/>
        <v>56116.497000000003</v>
      </c>
    </row>
    <row r="515" spans="1:12" ht="25.5">
      <c r="A515" s="255" t="s">
        <v>35</v>
      </c>
      <c r="B515" s="247" t="s">
        <v>27</v>
      </c>
      <c r="C515" s="247" t="s">
        <v>57</v>
      </c>
      <c r="D515" s="247" t="s">
        <v>28</v>
      </c>
      <c r="E515" s="247" t="s">
        <v>440</v>
      </c>
      <c r="F515" s="247" t="s">
        <v>193</v>
      </c>
      <c r="G515" s="248">
        <v>3003.2550000000001</v>
      </c>
      <c r="H515" s="258"/>
      <c r="I515" s="259">
        <f>25.5</f>
        <v>25.5</v>
      </c>
      <c r="J515" s="259"/>
      <c r="K515" s="259"/>
      <c r="L515" s="250">
        <f t="shared" si="214"/>
        <v>3028.7550000000001</v>
      </c>
    </row>
    <row r="516" spans="1:12" ht="25.5">
      <c r="A516" s="255" t="s">
        <v>41</v>
      </c>
      <c r="B516" s="247" t="s">
        <v>27</v>
      </c>
      <c r="C516" s="247" t="s">
        <v>57</v>
      </c>
      <c r="D516" s="247" t="s">
        <v>28</v>
      </c>
      <c r="E516" s="247" t="s">
        <v>440</v>
      </c>
      <c r="F516" s="247" t="s">
        <v>42</v>
      </c>
      <c r="G516" s="248">
        <v>829.20500000000004</v>
      </c>
      <c r="H516" s="258"/>
      <c r="I516" s="259"/>
      <c r="J516" s="259"/>
      <c r="K516" s="259"/>
      <c r="L516" s="250">
        <f t="shared" si="214"/>
        <v>829.20500000000004</v>
      </c>
    </row>
    <row r="517" spans="1:12" ht="25.5">
      <c r="A517" s="255" t="s">
        <v>43</v>
      </c>
      <c r="B517" s="247" t="s">
        <v>27</v>
      </c>
      <c r="C517" s="247" t="s">
        <v>57</v>
      </c>
      <c r="D517" s="247" t="s">
        <v>28</v>
      </c>
      <c r="E517" s="247" t="s">
        <v>440</v>
      </c>
      <c r="F517" s="247" t="s">
        <v>44</v>
      </c>
      <c r="G517" s="248">
        <v>55142.080999999998</v>
      </c>
      <c r="H517" s="258"/>
      <c r="I517" s="259">
        <v>-30.5</v>
      </c>
      <c r="J517" s="259"/>
      <c r="K517" s="259"/>
      <c r="L517" s="250">
        <f t="shared" si="214"/>
        <v>55111.580999999998</v>
      </c>
    </row>
    <row r="518" spans="1:12" ht="25.5">
      <c r="A518" s="262" t="s">
        <v>45</v>
      </c>
      <c r="B518" s="247" t="s">
        <v>27</v>
      </c>
      <c r="C518" s="247" t="s">
        <v>57</v>
      </c>
      <c r="D518" s="247" t="s">
        <v>28</v>
      </c>
      <c r="E518" s="247" t="s">
        <v>440</v>
      </c>
      <c r="F518" s="247" t="s">
        <v>46</v>
      </c>
      <c r="G518" s="248">
        <v>1212.7380000000001</v>
      </c>
      <c r="H518" s="258"/>
      <c r="I518" s="259"/>
      <c r="J518" s="259"/>
      <c r="K518" s="259"/>
      <c r="L518" s="250">
        <f t="shared" si="214"/>
        <v>1212.7380000000001</v>
      </c>
    </row>
    <row r="519" spans="1:12" ht="25.5">
      <c r="A519" s="262" t="s">
        <v>47</v>
      </c>
      <c r="B519" s="247" t="s">
        <v>27</v>
      </c>
      <c r="C519" s="247" t="s">
        <v>57</v>
      </c>
      <c r="D519" s="247" t="s">
        <v>28</v>
      </c>
      <c r="E519" s="247" t="s">
        <v>440</v>
      </c>
      <c r="F519" s="247" t="s">
        <v>48</v>
      </c>
      <c r="G519" s="248">
        <v>22.186</v>
      </c>
      <c r="H519" s="258"/>
      <c r="I519" s="259">
        <v>5</v>
      </c>
      <c r="J519" s="259"/>
      <c r="K519" s="259"/>
      <c r="L519" s="250">
        <f t="shared" si="214"/>
        <v>27.186</v>
      </c>
    </row>
    <row r="520" spans="1:12" ht="25.5">
      <c r="A520" s="264" t="s">
        <v>1006</v>
      </c>
      <c r="B520" s="243" t="s">
        <v>27</v>
      </c>
      <c r="C520" s="243" t="s">
        <v>57</v>
      </c>
      <c r="D520" s="243" t="s">
        <v>28</v>
      </c>
      <c r="E520" s="243" t="s">
        <v>1005</v>
      </c>
      <c r="F520" s="243"/>
      <c r="G520" s="244">
        <f>G521+G522</f>
        <v>0</v>
      </c>
      <c r="H520" s="244">
        <f t="shared" ref="H520:L520" si="221">H521+H522</f>
        <v>0</v>
      </c>
      <c r="I520" s="244">
        <f t="shared" si="221"/>
        <v>0</v>
      </c>
      <c r="J520" s="244">
        <f t="shared" si="221"/>
        <v>0</v>
      </c>
      <c r="K520" s="244">
        <f t="shared" si="221"/>
        <v>2200</v>
      </c>
      <c r="L520" s="244">
        <f t="shared" si="221"/>
        <v>2200</v>
      </c>
    </row>
    <row r="521" spans="1:12" ht="25.5">
      <c r="A521" s="255" t="s">
        <v>43</v>
      </c>
      <c r="B521" s="247" t="s">
        <v>27</v>
      </c>
      <c r="C521" s="247" t="s">
        <v>57</v>
      </c>
      <c r="D521" s="247" t="s">
        <v>28</v>
      </c>
      <c r="E521" s="247" t="s">
        <v>1005</v>
      </c>
      <c r="F521" s="247" t="s">
        <v>44</v>
      </c>
      <c r="G521" s="248"/>
      <c r="H521" s="258"/>
      <c r="I521" s="259"/>
      <c r="J521" s="259"/>
      <c r="K521" s="27">
        <f>365.878-24.777</f>
        <v>341.101</v>
      </c>
      <c r="L521" s="249">
        <f>K521+J521+I521+H521+G521</f>
        <v>341.101</v>
      </c>
    </row>
    <row r="522" spans="1:12">
      <c r="A522" s="246" t="s">
        <v>80</v>
      </c>
      <c r="B522" s="247" t="s">
        <v>27</v>
      </c>
      <c r="C522" s="247" t="s">
        <v>57</v>
      </c>
      <c r="D522" s="247" t="s">
        <v>28</v>
      </c>
      <c r="E522" s="247" t="s">
        <v>1005</v>
      </c>
      <c r="F522" s="247" t="s">
        <v>81</v>
      </c>
      <c r="G522" s="248"/>
      <c r="H522" s="258"/>
      <c r="I522" s="259"/>
      <c r="J522" s="259"/>
      <c r="K522" s="27">
        <f>1834.122+24.777</f>
        <v>1858.8990000000001</v>
      </c>
      <c r="L522" s="249">
        <f>K522+J522+I522+H522+G522</f>
        <v>1858.8990000000001</v>
      </c>
    </row>
    <row r="523" spans="1:12" s="20" customFormat="1" ht="25.5">
      <c r="A523" s="264" t="s">
        <v>1004</v>
      </c>
      <c r="B523" s="243" t="s">
        <v>27</v>
      </c>
      <c r="C523" s="243" t="s">
        <v>57</v>
      </c>
      <c r="D523" s="243" t="s">
        <v>28</v>
      </c>
      <c r="E523" s="243" t="s">
        <v>1003</v>
      </c>
      <c r="F523" s="243"/>
      <c r="G523" s="244">
        <f>G524+G525</f>
        <v>0</v>
      </c>
      <c r="H523" s="244">
        <f t="shared" ref="H523:L523" si="222">H524+H525</f>
        <v>0</v>
      </c>
      <c r="I523" s="244">
        <f t="shared" si="222"/>
        <v>0</v>
      </c>
      <c r="J523" s="244">
        <f t="shared" si="222"/>
        <v>0</v>
      </c>
      <c r="K523" s="244">
        <f t="shared" si="222"/>
        <v>1236</v>
      </c>
      <c r="L523" s="244">
        <f t="shared" si="222"/>
        <v>1236</v>
      </c>
    </row>
    <row r="524" spans="1:12" ht="25.5">
      <c r="A524" s="255" t="s">
        <v>43</v>
      </c>
      <c r="B524" s="247" t="s">
        <v>27</v>
      </c>
      <c r="C524" s="247" t="s">
        <v>57</v>
      </c>
      <c r="D524" s="247" t="s">
        <v>28</v>
      </c>
      <c r="E524" s="247" t="s">
        <v>1003</v>
      </c>
      <c r="F524" s="247" t="s">
        <v>44</v>
      </c>
      <c r="G524" s="248"/>
      <c r="H524" s="258"/>
      <c r="I524" s="259"/>
      <c r="J524" s="259"/>
      <c r="K524" s="27">
        <v>407.5</v>
      </c>
      <c r="L524" s="249">
        <f>G524+H524+I524+J524+K524</f>
        <v>407.5</v>
      </c>
    </row>
    <row r="525" spans="1:12">
      <c r="A525" s="246" t="s">
        <v>80</v>
      </c>
      <c r="B525" s="247" t="s">
        <v>27</v>
      </c>
      <c r="C525" s="247" t="s">
        <v>57</v>
      </c>
      <c r="D525" s="247" t="s">
        <v>28</v>
      </c>
      <c r="E525" s="247" t="s">
        <v>1003</v>
      </c>
      <c r="F525" s="247" t="s">
        <v>81</v>
      </c>
      <c r="G525" s="248"/>
      <c r="H525" s="258"/>
      <c r="I525" s="259"/>
      <c r="J525" s="259"/>
      <c r="K525" s="27">
        <v>828.5</v>
      </c>
      <c r="L525" s="249">
        <f>G525+H525+I525+J525+K525</f>
        <v>828.5</v>
      </c>
    </row>
    <row r="526" spans="1:12" s="20" customFormat="1" ht="63.75">
      <c r="A526" s="264" t="s">
        <v>441</v>
      </c>
      <c r="B526" s="243" t="s">
        <v>27</v>
      </c>
      <c r="C526" s="243" t="s">
        <v>57</v>
      </c>
      <c r="D526" s="243" t="s">
        <v>28</v>
      </c>
      <c r="E526" s="243" t="s">
        <v>442</v>
      </c>
      <c r="F526" s="243"/>
      <c r="G526" s="244">
        <f>G527+G528</f>
        <v>0</v>
      </c>
      <c r="H526" s="244">
        <f>H527+H528</f>
        <v>0</v>
      </c>
      <c r="I526" s="244">
        <f>I527+I528</f>
        <v>0</v>
      </c>
      <c r="J526" s="244">
        <f>J527+J528</f>
        <v>8160</v>
      </c>
      <c r="K526" s="244">
        <f t="shared" ref="K526:L526" si="223">K527+K528</f>
        <v>0</v>
      </c>
      <c r="L526" s="244">
        <f t="shared" si="223"/>
        <v>8160</v>
      </c>
    </row>
    <row r="527" spans="1:12">
      <c r="A527" s="246" t="s">
        <v>30</v>
      </c>
      <c r="B527" s="247" t="s">
        <v>27</v>
      </c>
      <c r="C527" s="247" t="s">
        <v>57</v>
      </c>
      <c r="D527" s="247" t="s">
        <v>28</v>
      </c>
      <c r="E527" s="247" t="s">
        <v>442</v>
      </c>
      <c r="F527" s="247" t="s">
        <v>192</v>
      </c>
      <c r="G527" s="248"/>
      <c r="H527" s="258"/>
      <c r="I527" s="259"/>
      <c r="J527" s="259">
        <f>2383.4+3382</f>
        <v>5765.4</v>
      </c>
      <c r="K527" s="259"/>
      <c r="L527" s="250">
        <f t="shared" si="214"/>
        <v>5765.4</v>
      </c>
    </row>
    <row r="528" spans="1:12" ht="38.25">
      <c r="A528" s="255" t="s">
        <v>86</v>
      </c>
      <c r="B528" s="247" t="s">
        <v>27</v>
      </c>
      <c r="C528" s="247" t="s">
        <v>57</v>
      </c>
      <c r="D528" s="247" t="s">
        <v>28</v>
      </c>
      <c r="E528" s="247" t="s">
        <v>442</v>
      </c>
      <c r="F528" s="247" t="s">
        <v>87</v>
      </c>
      <c r="G528" s="248"/>
      <c r="H528" s="258"/>
      <c r="I528" s="259"/>
      <c r="J528" s="259">
        <f>2164.6+230</f>
        <v>2394.6</v>
      </c>
      <c r="K528" s="259"/>
      <c r="L528" s="250">
        <f t="shared" si="214"/>
        <v>2394.6</v>
      </c>
    </row>
    <row r="529" spans="1:12" s="20" customFormat="1" ht="25.5" hidden="1">
      <c r="A529" s="63" t="s">
        <v>443</v>
      </c>
      <c r="B529" s="22" t="s">
        <v>27</v>
      </c>
      <c r="C529" s="22" t="s">
        <v>57</v>
      </c>
      <c r="D529" s="22" t="s">
        <v>28</v>
      </c>
      <c r="E529" s="22" t="s">
        <v>444</v>
      </c>
      <c r="F529" s="22"/>
      <c r="G529" s="23">
        <f>G530</f>
        <v>0</v>
      </c>
      <c r="H529" s="23">
        <f>H530</f>
        <v>0</v>
      </c>
      <c r="I529" s="23">
        <f>I530</f>
        <v>3383</v>
      </c>
      <c r="J529" s="23">
        <f>J530</f>
        <v>-2500</v>
      </c>
      <c r="K529" s="23">
        <f t="shared" ref="K529:L529" si="224">K530</f>
        <v>0</v>
      </c>
      <c r="L529" s="23">
        <f t="shared" si="224"/>
        <v>883</v>
      </c>
    </row>
    <row r="530" spans="1:12" ht="38.25" hidden="1">
      <c r="A530" s="30" t="s">
        <v>173</v>
      </c>
      <c r="B530" s="24" t="s">
        <v>27</v>
      </c>
      <c r="C530" s="24" t="s">
        <v>57</v>
      </c>
      <c r="D530" s="24" t="s">
        <v>28</v>
      </c>
      <c r="E530" s="24" t="s">
        <v>444</v>
      </c>
      <c r="F530" s="24" t="s">
        <v>174</v>
      </c>
      <c r="G530" s="25"/>
      <c r="H530" s="26"/>
      <c r="I530" s="27">
        <v>3383</v>
      </c>
      <c r="J530" s="27">
        <v>-2500</v>
      </c>
      <c r="K530" s="27"/>
      <c r="L530" s="16">
        <f t="shared" si="214"/>
        <v>883</v>
      </c>
    </row>
    <row r="531" spans="1:12" s="20" customFormat="1" hidden="1">
      <c r="A531" s="63" t="s">
        <v>445</v>
      </c>
      <c r="B531" s="22" t="s">
        <v>27</v>
      </c>
      <c r="C531" s="22" t="s">
        <v>57</v>
      </c>
      <c r="D531" s="22" t="s">
        <v>28</v>
      </c>
      <c r="E531" s="22" t="s">
        <v>446</v>
      </c>
      <c r="F531" s="22"/>
      <c r="G531" s="23">
        <f>G532</f>
        <v>0</v>
      </c>
      <c r="H531" s="23">
        <f>H532</f>
        <v>0</v>
      </c>
      <c r="I531" s="23">
        <f>I532</f>
        <v>3168</v>
      </c>
      <c r="J531" s="23">
        <f>J532</f>
        <v>0</v>
      </c>
      <c r="K531" s="23">
        <f t="shared" ref="K531:L531" si="225">K532</f>
        <v>0</v>
      </c>
      <c r="L531" s="23">
        <f t="shared" si="225"/>
        <v>3168</v>
      </c>
    </row>
    <row r="532" spans="1:12" ht="38.25" hidden="1">
      <c r="A532" s="30" t="s">
        <v>173</v>
      </c>
      <c r="B532" s="24" t="s">
        <v>27</v>
      </c>
      <c r="C532" s="24" t="s">
        <v>57</v>
      </c>
      <c r="D532" s="24" t="s">
        <v>28</v>
      </c>
      <c r="E532" s="24" t="s">
        <v>446</v>
      </c>
      <c r="F532" s="24" t="s">
        <v>174</v>
      </c>
      <c r="G532" s="25"/>
      <c r="H532" s="26"/>
      <c r="I532" s="27">
        <v>3168</v>
      </c>
      <c r="J532" s="27"/>
      <c r="K532" s="27"/>
      <c r="L532" s="16">
        <f t="shared" si="214"/>
        <v>3168</v>
      </c>
    </row>
    <row r="533" spans="1:12">
      <c r="A533" s="242" t="s">
        <v>447</v>
      </c>
      <c r="B533" s="243"/>
      <c r="C533" s="243" t="s">
        <v>57</v>
      </c>
      <c r="D533" s="243" t="s">
        <v>57</v>
      </c>
      <c r="E533" s="243"/>
      <c r="F533" s="243"/>
      <c r="G533" s="244">
        <f>G657+G659+G662+G665</f>
        <v>0</v>
      </c>
      <c r="H533" s="244">
        <f t="shared" ref="H533:L533" si="226">H657+H659+H662+H665</f>
        <v>0</v>
      </c>
      <c r="I533" s="244">
        <f t="shared" si="226"/>
        <v>7869.4</v>
      </c>
      <c r="J533" s="244">
        <f t="shared" si="226"/>
        <v>0</v>
      </c>
      <c r="K533" s="244">
        <f t="shared" si="226"/>
        <v>0</v>
      </c>
      <c r="L533" s="244">
        <f t="shared" si="226"/>
        <v>7869.4</v>
      </c>
    </row>
    <row r="534" spans="1:12" s="20" customFormat="1" hidden="1">
      <c r="A534" s="82" t="s">
        <v>448</v>
      </c>
      <c r="B534" s="42" t="s">
        <v>27</v>
      </c>
      <c r="C534" s="42" t="s">
        <v>57</v>
      </c>
      <c r="D534" s="42" t="s">
        <v>57</v>
      </c>
      <c r="E534" s="42" t="s">
        <v>449</v>
      </c>
      <c r="F534" s="42"/>
      <c r="G534" s="66">
        <f>G535+G538+G540+G542</f>
        <v>15249.3</v>
      </c>
      <c r="H534" s="66">
        <f>H535+H538+H540+H542</f>
        <v>0</v>
      </c>
      <c r="I534" s="66">
        <f>I535+I538+I540+I542</f>
        <v>800</v>
      </c>
      <c r="J534" s="66">
        <f>J535+J538+J540+J542</f>
        <v>1631.7080000000001</v>
      </c>
      <c r="K534" s="66">
        <f t="shared" ref="K534:L534" si="227">K535+K538+K540+K542</f>
        <v>0</v>
      </c>
      <c r="L534" s="66">
        <f t="shared" si="227"/>
        <v>17681.008000000002</v>
      </c>
    </row>
    <row r="535" spans="1:12" s="110" customFormat="1" ht="25.5" hidden="1">
      <c r="A535" s="68" t="s">
        <v>450</v>
      </c>
      <c r="B535" s="18" t="s">
        <v>27</v>
      </c>
      <c r="C535" s="18" t="s">
        <v>57</v>
      </c>
      <c r="D535" s="18" t="s">
        <v>57</v>
      </c>
      <c r="E535" s="18" t="s">
        <v>451</v>
      </c>
      <c r="F535" s="18"/>
      <c r="G535" s="19">
        <f>G537+G536</f>
        <v>4400</v>
      </c>
      <c r="H535" s="19">
        <f>H537+H536</f>
        <v>0</v>
      </c>
      <c r="I535" s="19">
        <f>I537+I536</f>
        <v>0</v>
      </c>
      <c r="J535" s="19">
        <f>J537+J536</f>
        <v>1715</v>
      </c>
      <c r="K535" s="19">
        <f t="shared" ref="K535:L535" si="228">K537+K536</f>
        <v>0</v>
      </c>
      <c r="L535" s="19">
        <f t="shared" si="228"/>
        <v>6115</v>
      </c>
    </row>
    <row r="536" spans="1:12" s="111" customFormat="1" ht="25.5" hidden="1">
      <c r="A536" s="90" t="s">
        <v>43</v>
      </c>
      <c r="B536" s="24" t="s">
        <v>27</v>
      </c>
      <c r="C536" s="24" t="s">
        <v>57</v>
      </c>
      <c r="D536" s="24" t="s">
        <v>57</v>
      </c>
      <c r="E536" s="24" t="s">
        <v>451</v>
      </c>
      <c r="F536" s="24" t="s">
        <v>44</v>
      </c>
      <c r="G536" s="25"/>
      <c r="H536" s="25"/>
      <c r="I536" s="36"/>
      <c r="J536" s="36">
        <v>30</v>
      </c>
      <c r="K536" s="36"/>
      <c r="L536" s="16">
        <f t="shared" si="214"/>
        <v>30</v>
      </c>
    </row>
    <row r="537" spans="1:12" s="111" customFormat="1" hidden="1">
      <c r="A537" s="12" t="s">
        <v>452</v>
      </c>
      <c r="B537" s="24" t="s">
        <v>27</v>
      </c>
      <c r="C537" s="24" t="s">
        <v>57</v>
      </c>
      <c r="D537" s="24" t="s">
        <v>57</v>
      </c>
      <c r="E537" s="24" t="s">
        <v>451</v>
      </c>
      <c r="F537" s="24" t="s">
        <v>453</v>
      </c>
      <c r="G537" s="25">
        <v>4400</v>
      </c>
      <c r="H537" s="112"/>
      <c r="I537" s="113"/>
      <c r="J537" s="27">
        <v>1685</v>
      </c>
      <c r="K537" s="27"/>
      <c r="L537" s="16">
        <f t="shared" si="214"/>
        <v>6085</v>
      </c>
    </row>
    <row r="538" spans="1:12" s="20" customFormat="1" ht="25.5" hidden="1">
      <c r="A538" s="68" t="s">
        <v>454</v>
      </c>
      <c r="B538" s="18" t="s">
        <v>27</v>
      </c>
      <c r="C538" s="18" t="s">
        <v>57</v>
      </c>
      <c r="D538" s="18" t="s">
        <v>57</v>
      </c>
      <c r="E538" s="18" t="s">
        <v>455</v>
      </c>
      <c r="F538" s="18"/>
      <c r="G538" s="19">
        <f>G539</f>
        <v>1500</v>
      </c>
      <c r="H538" s="19">
        <f>H539</f>
        <v>0</v>
      </c>
      <c r="I538" s="19">
        <f>I539</f>
        <v>0</v>
      </c>
      <c r="J538" s="19">
        <f>J539</f>
        <v>0</v>
      </c>
      <c r="K538" s="19">
        <f t="shared" ref="K538:L538" si="229">K539</f>
        <v>800</v>
      </c>
      <c r="L538" s="19">
        <f t="shared" si="229"/>
        <v>2300</v>
      </c>
    </row>
    <row r="539" spans="1:12" hidden="1">
      <c r="A539" s="12" t="s">
        <v>80</v>
      </c>
      <c r="B539" s="24" t="s">
        <v>27</v>
      </c>
      <c r="C539" s="24" t="s">
        <v>57</v>
      </c>
      <c r="D539" s="24" t="s">
        <v>57</v>
      </c>
      <c r="E539" s="24" t="s">
        <v>455</v>
      </c>
      <c r="F539" s="24" t="s">
        <v>81</v>
      </c>
      <c r="G539" s="25">
        <v>1500</v>
      </c>
      <c r="H539" s="26"/>
      <c r="I539" s="27"/>
      <c r="J539" s="27"/>
      <c r="K539" s="27">
        <v>800</v>
      </c>
      <c r="L539" s="16">
        <f t="shared" si="214"/>
        <v>2300</v>
      </c>
    </row>
    <row r="540" spans="1:12" s="20" customFormat="1" ht="38.25" hidden="1">
      <c r="A540" s="68" t="s">
        <v>456</v>
      </c>
      <c r="B540" s="18" t="s">
        <v>27</v>
      </c>
      <c r="C540" s="18" t="s">
        <v>57</v>
      </c>
      <c r="D540" s="18" t="s">
        <v>57</v>
      </c>
      <c r="E540" s="18" t="s">
        <v>457</v>
      </c>
      <c r="F540" s="18"/>
      <c r="G540" s="19">
        <f>G541</f>
        <v>4000</v>
      </c>
      <c r="H540" s="19">
        <f>H541</f>
        <v>0</v>
      </c>
      <c r="I540" s="19">
        <f>I541</f>
        <v>0</v>
      </c>
      <c r="J540" s="19">
        <f>J541</f>
        <v>-83.29200000000003</v>
      </c>
      <c r="K540" s="19">
        <f t="shared" ref="K540:L540" si="230">K541</f>
        <v>0</v>
      </c>
      <c r="L540" s="19">
        <f t="shared" si="230"/>
        <v>3916.7080000000001</v>
      </c>
    </row>
    <row r="541" spans="1:12" hidden="1">
      <c r="A541" s="12" t="s">
        <v>80</v>
      </c>
      <c r="B541" s="24" t="s">
        <v>27</v>
      </c>
      <c r="C541" s="24" t="s">
        <v>57</v>
      </c>
      <c r="D541" s="24" t="s">
        <v>57</v>
      </c>
      <c r="E541" s="24" t="s">
        <v>457</v>
      </c>
      <c r="F541" s="24" t="s">
        <v>81</v>
      </c>
      <c r="G541" s="25">
        <v>4000</v>
      </c>
      <c r="H541" s="26"/>
      <c r="I541" s="27"/>
      <c r="J541" s="27">
        <f>652-735.292</f>
        <v>-83.29200000000003</v>
      </c>
      <c r="K541" s="27"/>
      <c r="L541" s="16">
        <f t="shared" si="214"/>
        <v>3916.7080000000001</v>
      </c>
    </row>
    <row r="542" spans="1:12" s="84" customFormat="1" ht="25.5" hidden="1">
      <c r="A542" s="6" t="s">
        <v>458</v>
      </c>
      <c r="B542" s="7" t="s">
        <v>27</v>
      </c>
      <c r="C542" s="7" t="s">
        <v>57</v>
      </c>
      <c r="D542" s="7" t="s">
        <v>57</v>
      </c>
      <c r="E542" s="7" t="s">
        <v>459</v>
      </c>
      <c r="F542" s="7"/>
      <c r="G542" s="5">
        <f>G543+G544</f>
        <v>5349.3</v>
      </c>
      <c r="H542" s="5">
        <f>H543+H544</f>
        <v>0</v>
      </c>
      <c r="I542" s="5">
        <f>I543+I544</f>
        <v>800</v>
      </c>
      <c r="J542" s="5">
        <f>J543+J544</f>
        <v>0</v>
      </c>
      <c r="K542" s="5">
        <f t="shared" ref="K542:L542" si="231">K543+K544</f>
        <v>-800</v>
      </c>
      <c r="L542" s="5">
        <f t="shared" si="231"/>
        <v>5349.2999999999993</v>
      </c>
    </row>
    <row r="543" spans="1:12" ht="51" hidden="1">
      <c r="A543" s="100" t="s">
        <v>349</v>
      </c>
      <c r="B543" s="24" t="s">
        <v>27</v>
      </c>
      <c r="C543" s="24" t="s">
        <v>57</v>
      </c>
      <c r="D543" s="24" t="s">
        <v>57</v>
      </c>
      <c r="E543" s="24" t="s">
        <v>459</v>
      </c>
      <c r="F543" s="24" t="s">
        <v>87</v>
      </c>
      <c r="G543" s="14">
        <v>5021.7</v>
      </c>
      <c r="H543" s="26"/>
      <c r="I543" s="27"/>
      <c r="J543" s="27"/>
      <c r="K543" s="27"/>
      <c r="L543" s="16">
        <f t="shared" si="214"/>
        <v>5021.7</v>
      </c>
    </row>
    <row r="544" spans="1:12" hidden="1">
      <c r="A544" s="12" t="s">
        <v>80</v>
      </c>
      <c r="B544" s="24" t="s">
        <v>27</v>
      </c>
      <c r="C544" s="24" t="s">
        <v>57</v>
      </c>
      <c r="D544" s="24" t="s">
        <v>57</v>
      </c>
      <c r="E544" s="24" t="s">
        <v>459</v>
      </c>
      <c r="F544" s="24" t="s">
        <v>81</v>
      </c>
      <c r="G544" s="14">
        <v>327.60000000000002</v>
      </c>
      <c r="H544" s="26"/>
      <c r="I544" s="27">
        <v>800</v>
      </c>
      <c r="J544" s="27"/>
      <c r="K544" s="27">
        <v>-800</v>
      </c>
      <c r="L544" s="16">
        <f t="shared" si="214"/>
        <v>327.59999999999991</v>
      </c>
    </row>
    <row r="545" spans="1:12" s="20" customFormat="1" ht="25.5" hidden="1">
      <c r="A545" s="47" t="s">
        <v>460</v>
      </c>
      <c r="B545" s="42" t="s">
        <v>27</v>
      </c>
      <c r="C545" s="42" t="s">
        <v>57</v>
      </c>
      <c r="D545" s="42" t="s">
        <v>57</v>
      </c>
      <c r="E545" s="42" t="s">
        <v>461</v>
      </c>
      <c r="F545" s="42"/>
      <c r="G545" s="66">
        <f>G546</f>
        <v>1597</v>
      </c>
      <c r="H545" s="66">
        <f>H546</f>
        <v>0</v>
      </c>
      <c r="I545" s="66">
        <f>I546</f>
        <v>0</v>
      </c>
      <c r="J545" s="66">
        <f>J546</f>
        <v>0</v>
      </c>
      <c r="K545" s="66">
        <f t="shared" ref="K545:L545" si="232">K546</f>
        <v>0</v>
      </c>
      <c r="L545" s="66">
        <f t="shared" si="232"/>
        <v>1597</v>
      </c>
    </row>
    <row r="546" spans="1:12" s="20" customFormat="1" hidden="1">
      <c r="A546" s="48" t="s">
        <v>462</v>
      </c>
      <c r="B546" s="18" t="s">
        <v>27</v>
      </c>
      <c r="C546" s="18" t="s">
        <v>57</v>
      </c>
      <c r="D546" s="18" t="s">
        <v>57</v>
      </c>
      <c r="E546" s="18" t="s">
        <v>463</v>
      </c>
      <c r="F546" s="18"/>
      <c r="G546" s="19">
        <f>G547+G549+G551+G553+G555+G557+G559+G561+G563+G565+G567+G569+G571+G573+G575+G577+G579+G581+G583+G585+G587+G589+G591+G593+G595+G597+G599+G601+G603+G605+G607+G609+G611+G613</f>
        <v>1597</v>
      </c>
      <c r="H546" s="19">
        <f>H547+H549+H551+H553+H555+H557+H559+H561+H563+H565+H567+H569+H571+H573+H575+H577+H579+H581+H583+H585+H587+H589+H591+H593+H595+H597+H599+H601+H603+H605+H607+H609+H611+H613</f>
        <v>0</v>
      </c>
      <c r="I546" s="19">
        <f>I547+I549+I551+I553+I555+I557+I559+I561+I563+I565+I567+I569+I571+I573+I575+I577+I579+I581+I583+I585+I587+I589+I591+I593+I595+I597+I599+I601+I603+I605+I607+I609+I611+I613</f>
        <v>0</v>
      </c>
      <c r="J546" s="19">
        <f>J547+J549+J551+J553+J555+J557+J559+J561+J563+J565+J567+J569+J571+J573+J575+J577+J579+J581+J583+J585+J587+J589+J591+J593+J595+J597+J599+J601+J603+J605+J607+J609+J611+J613</f>
        <v>0</v>
      </c>
      <c r="K546" s="19">
        <f t="shared" ref="K546:L546" si="233">K547+K549+K551+K553+K555+K557+K559+K561+K563+K565+K567+K569+K571+K573+K575+K577+K579+K581+K583+K585+K587+K589+K591+K593+K595+K597+K599+K601+K603+K605+K607+K609+K611+K613</f>
        <v>0</v>
      </c>
      <c r="L546" s="19">
        <f t="shared" si="233"/>
        <v>1597</v>
      </c>
    </row>
    <row r="547" spans="1:12" s="20" customFormat="1" ht="24.75" hidden="1" customHeight="1">
      <c r="A547" s="48" t="s">
        <v>464</v>
      </c>
      <c r="B547" s="18" t="s">
        <v>27</v>
      </c>
      <c r="C547" s="18" t="s">
        <v>57</v>
      </c>
      <c r="D547" s="18" t="s">
        <v>57</v>
      </c>
      <c r="E547" s="18" t="s">
        <v>465</v>
      </c>
      <c r="F547" s="18"/>
      <c r="G547" s="19">
        <f>G548</f>
        <v>5</v>
      </c>
      <c r="H547" s="19">
        <f>H548</f>
        <v>0</v>
      </c>
      <c r="I547" s="19">
        <f>I548</f>
        <v>0</v>
      </c>
      <c r="J547" s="19">
        <f>J548</f>
        <v>0</v>
      </c>
      <c r="K547" s="19">
        <f t="shared" ref="K547:L547" si="234">K548</f>
        <v>0</v>
      </c>
      <c r="L547" s="19">
        <f t="shared" si="234"/>
        <v>5</v>
      </c>
    </row>
    <row r="548" spans="1:12" ht="25.5" hidden="1">
      <c r="A548" s="90" t="s">
        <v>43</v>
      </c>
      <c r="B548" s="24" t="s">
        <v>27</v>
      </c>
      <c r="C548" s="24" t="s">
        <v>57</v>
      </c>
      <c r="D548" s="24" t="s">
        <v>57</v>
      </c>
      <c r="E548" s="24" t="s">
        <v>465</v>
      </c>
      <c r="F548" s="24" t="s">
        <v>44</v>
      </c>
      <c r="G548" s="25">
        <v>5</v>
      </c>
      <c r="H548" s="26"/>
      <c r="I548" s="27"/>
      <c r="J548" s="27"/>
      <c r="K548" s="27"/>
      <c r="L548" s="16">
        <f t="shared" si="214"/>
        <v>5</v>
      </c>
    </row>
    <row r="549" spans="1:12" s="20" customFormat="1" ht="40.5" hidden="1" customHeight="1">
      <c r="A549" s="48" t="s">
        <v>466</v>
      </c>
      <c r="B549" s="18" t="s">
        <v>27</v>
      </c>
      <c r="C549" s="18" t="s">
        <v>57</v>
      </c>
      <c r="D549" s="18" t="s">
        <v>57</v>
      </c>
      <c r="E549" s="18" t="s">
        <v>467</v>
      </c>
      <c r="F549" s="18"/>
      <c r="G549" s="19">
        <f>G550</f>
        <v>8</v>
      </c>
      <c r="H549" s="19">
        <f>H550</f>
        <v>0</v>
      </c>
      <c r="I549" s="19">
        <f>I550</f>
        <v>0</v>
      </c>
      <c r="J549" s="19">
        <f>J550</f>
        <v>0</v>
      </c>
      <c r="K549" s="19">
        <f t="shared" ref="K549:L549" si="235">K550</f>
        <v>0</v>
      </c>
      <c r="L549" s="19">
        <f t="shared" si="235"/>
        <v>8</v>
      </c>
    </row>
    <row r="550" spans="1:12" ht="25.5" hidden="1">
      <c r="A550" s="90" t="s">
        <v>43</v>
      </c>
      <c r="B550" s="24" t="s">
        <v>27</v>
      </c>
      <c r="C550" s="24" t="s">
        <v>57</v>
      </c>
      <c r="D550" s="24" t="s">
        <v>57</v>
      </c>
      <c r="E550" s="24" t="s">
        <v>467</v>
      </c>
      <c r="F550" s="24" t="s">
        <v>44</v>
      </c>
      <c r="G550" s="25">
        <v>8</v>
      </c>
      <c r="H550" s="26"/>
      <c r="I550" s="27"/>
      <c r="J550" s="27"/>
      <c r="K550" s="27"/>
      <c r="L550" s="16">
        <f t="shared" si="214"/>
        <v>8</v>
      </c>
    </row>
    <row r="551" spans="1:12" s="20" customFormat="1" ht="38.25" hidden="1" customHeight="1">
      <c r="A551" s="48" t="s">
        <v>468</v>
      </c>
      <c r="B551" s="18" t="s">
        <v>27</v>
      </c>
      <c r="C551" s="18" t="s">
        <v>57</v>
      </c>
      <c r="D551" s="18" t="s">
        <v>57</v>
      </c>
      <c r="E551" s="18" t="s">
        <v>469</v>
      </c>
      <c r="F551" s="18"/>
      <c r="G551" s="19">
        <f>G552</f>
        <v>60</v>
      </c>
      <c r="H551" s="19">
        <f>H552</f>
        <v>0</v>
      </c>
      <c r="I551" s="19">
        <f>I552</f>
        <v>0</v>
      </c>
      <c r="J551" s="19">
        <f>J552</f>
        <v>0</v>
      </c>
      <c r="K551" s="19">
        <f t="shared" ref="K551:L551" si="236">K552</f>
        <v>0</v>
      </c>
      <c r="L551" s="19">
        <f t="shared" si="236"/>
        <v>60</v>
      </c>
    </row>
    <row r="552" spans="1:12" ht="25.5" hidden="1">
      <c r="A552" s="90" t="s">
        <v>43</v>
      </c>
      <c r="B552" s="24" t="s">
        <v>27</v>
      </c>
      <c r="C552" s="24" t="s">
        <v>57</v>
      </c>
      <c r="D552" s="24" t="s">
        <v>57</v>
      </c>
      <c r="E552" s="24" t="s">
        <v>469</v>
      </c>
      <c r="F552" s="24" t="s">
        <v>44</v>
      </c>
      <c r="G552" s="25">
        <v>60</v>
      </c>
      <c r="H552" s="26"/>
      <c r="I552" s="27"/>
      <c r="J552" s="27"/>
      <c r="K552" s="27"/>
      <c r="L552" s="16">
        <f t="shared" si="214"/>
        <v>60</v>
      </c>
    </row>
    <row r="553" spans="1:12" s="20" customFormat="1" ht="25.5" hidden="1" customHeight="1">
      <c r="A553" s="48" t="s">
        <v>470</v>
      </c>
      <c r="B553" s="18" t="s">
        <v>27</v>
      </c>
      <c r="C553" s="18" t="s">
        <v>57</v>
      </c>
      <c r="D553" s="18" t="s">
        <v>57</v>
      </c>
      <c r="E553" s="18" t="s">
        <v>471</v>
      </c>
      <c r="F553" s="18"/>
      <c r="G553" s="19">
        <f>G554</f>
        <v>100</v>
      </c>
      <c r="H553" s="19">
        <f>H554</f>
        <v>0</v>
      </c>
      <c r="I553" s="19">
        <f>I554</f>
        <v>0</v>
      </c>
      <c r="J553" s="19">
        <f>J554</f>
        <v>0</v>
      </c>
      <c r="K553" s="19">
        <f t="shared" ref="K553:L553" si="237">K554</f>
        <v>0</v>
      </c>
      <c r="L553" s="19">
        <f t="shared" si="237"/>
        <v>100</v>
      </c>
    </row>
    <row r="554" spans="1:12" ht="25.5" hidden="1">
      <c r="A554" s="90" t="s">
        <v>43</v>
      </c>
      <c r="B554" s="24" t="s">
        <v>27</v>
      </c>
      <c r="C554" s="24" t="s">
        <v>57</v>
      </c>
      <c r="D554" s="24" t="s">
        <v>57</v>
      </c>
      <c r="E554" s="24" t="s">
        <v>471</v>
      </c>
      <c r="F554" s="24" t="s">
        <v>44</v>
      </c>
      <c r="G554" s="25">
        <v>100</v>
      </c>
      <c r="H554" s="26"/>
      <c r="I554" s="27"/>
      <c r="J554" s="27"/>
      <c r="K554" s="27"/>
      <c r="L554" s="16">
        <f t="shared" ref="L554:L614" si="238">I554+H554+G554+J554+K554</f>
        <v>100</v>
      </c>
    </row>
    <row r="555" spans="1:12" s="20" customFormat="1" ht="27" hidden="1" customHeight="1">
      <c r="A555" s="48" t="s">
        <v>472</v>
      </c>
      <c r="B555" s="18" t="s">
        <v>27</v>
      </c>
      <c r="C555" s="18" t="s">
        <v>57</v>
      </c>
      <c r="D555" s="18" t="s">
        <v>57</v>
      </c>
      <c r="E555" s="18" t="s">
        <v>473</v>
      </c>
      <c r="F555" s="18"/>
      <c r="G555" s="19">
        <f>G556</f>
        <v>40</v>
      </c>
      <c r="H555" s="19">
        <f>H556</f>
        <v>0</v>
      </c>
      <c r="I555" s="19">
        <f>I556</f>
        <v>0</v>
      </c>
      <c r="J555" s="19">
        <f>J556</f>
        <v>0</v>
      </c>
      <c r="K555" s="19">
        <f t="shared" ref="K555:L555" si="239">K556</f>
        <v>0</v>
      </c>
      <c r="L555" s="19">
        <f t="shared" si="239"/>
        <v>40</v>
      </c>
    </row>
    <row r="556" spans="1:12" ht="25.5" hidden="1">
      <c r="A556" s="90" t="s">
        <v>43</v>
      </c>
      <c r="B556" s="24" t="s">
        <v>27</v>
      </c>
      <c r="C556" s="24" t="s">
        <v>57</v>
      </c>
      <c r="D556" s="24" t="s">
        <v>57</v>
      </c>
      <c r="E556" s="24" t="s">
        <v>473</v>
      </c>
      <c r="F556" s="24" t="s">
        <v>44</v>
      </c>
      <c r="G556" s="25">
        <v>40</v>
      </c>
      <c r="H556" s="26"/>
      <c r="I556" s="27"/>
      <c r="J556" s="27"/>
      <c r="K556" s="27"/>
      <c r="L556" s="16">
        <f t="shared" si="238"/>
        <v>40</v>
      </c>
    </row>
    <row r="557" spans="1:12" s="20" customFormat="1" ht="42" hidden="1" customHeight="1">
      <c r="A557" s="48" t="s">
        <v>474</v>
      </c>
      <c r="B557" s="18" t="s">
        <v>27</v>
      </c>
      <c r="C557" s="18" t="s">
        <v>57</v>
      </c>
      <c r="D557" s="18" t="s">
        <v>57</v>
      </c>
      <c r="E557" s="18" t="s">
        <v>475</v>
      </c>
      <c r="F557" s="18"/>
      <c r="G557" s="19">
        <f>G558</f>
        <v>50</v>
      </c>
      <c r="H557" s="19">
        <f>H558</f>
        <v>0</v>
      </c>
      <c r="I557" s="19">
        <f>I558</f>
        <v>0</v>
      </c>
      <c r="J557" s="19">
        <f>J558</f>
        <v>0</v>
      </c>
      <c r="K557" s="19">
        <f t="shared" ref="K557:L557" si="240">K558</f>
        <v>0</v>
      </c>
      <c r="L557" s="19">
        <f t="shared" si="240"/>
        <v>50</v>
      </c>
    </row>
    <row r="558" spans="1:12" ht="25.5" hidden="1">
      <c r="A558" s="90" t="s">
        <v>43</v>
      </c>
      <c r="B558" s="24" t="s">
        <v>27</v>
      </c>
      <c r="C558" s="24" t="s">
        <v>57</v>
      </c>
      <c r="D558" s="24" t="s">
        <v>57</v>
      </c>
      <c r="E558" s="24" t="s">
        <v>475</v>
      </c>
      <c r="F558" s="24" t="s">
        <v>44</v>
      </c>
      <c r="G558" s="25">
        <v>50</v>
      </c>
      <c r="H558" s="26"/>
      <c r="I558" s="27"/>
      <c r="J558" s="27"/>
      <c r="K558" s="27"/>
      <c r="L558" s="16">
        <f t="shared" si="238"/>
        <v>50</v>
      </c>
    </row>
    <row r="559" spans="1:12" s="20" customFormat="1" ht="37.5" hidden="1" customHeight="1">
      <c r="A559" s="48" t="s">
        <v>476</v>
      </c>
      <c r="B559" s="18" t="s">
        <v>27</v>
      </c>
      <c r="C559" s="18" t="s">
        <v>57</v>
      </c>
      <c r="D559" s="18" t="s">
        <v>57</v>
      </c>
      <c r="E559" s="18" t="s">
        <v>477</v>
      </c>
      <c r="F559" s="18"/>
      <c r="G559" s="19">
        <f>G560</f>
        <v>100</v>
      </c>
      <c r="H559" s="19">
        <f>H560</f>
        <v>0</v>
      </c>
      <c r="I559" s="19">
        <f>I560</f>
        <v>0</v>
      </c>
      <c r="J559" s="19">
        <f>J560</f>
        <v>0</v>
      </c>
      <c r="K559" s="19">
        <f t="shared" ref="K559:L559" si="241">K560</f>
        <v>0</v>
      </c>
      <c r="L559" s="19">
        <f t="shared" si="241"/>
        <v>100</v>
      </c>
    </row>
    <row r="560" spans="1:12" ht="25.5" hidden="1">
      <c r="A560" s="90" t="s">
        <v>43</v>
      </c>
      <c r="B560" s="24" t="s">
        <v>27</v>
      </c>
      <c r="C560" s="24" t="s">
        <v>57</v>
      </c>
      <c r="D560" s="24" t="s">
        <v>57</v>
      </c>
      <c r="E560" s="24" t="s">
        <v>477</v>
      </c>
      <c r="F560" s="24" t="s">
        <v>44</v>
      </c>
      <c r="G560" s="25">
        <v>100</v>
      </c>
      <c r="H560" s="26"/>
      <c r="I560" s="27"/>
      <c r="J560" s="27"/>
      <c r="K560" s="27"/>
      <c r="L560" s="16">
        <f t="shared" si="238"/>
        <v>100</v>
      </c>
    </row>
    <row r="561" spans="1:12" s="20" customFormat="1" ht="51" hidden="1">
      <c r="A561" s="48" t="s">
        <v>478</v>
      </c>
      <c r="B561" s="18" t="s">
        <v>27</v>
      </c>
      <c r="C561" s="18" t="s">
        <v>57</v>
      </c>
      <c r="D561" s="18" t="s">
        <v>57</v>
      </c>
      <c r="E561" s="18" t="s">
        <v>479</v>
      </c>
      <c r="F561" s="18"/>
      <c r="G561" s="19">
        <f>G562</f>
        <v>64</v>
      </c>
      <c r="H561" s="19">
        <f>H562</f>
        <v>0</v>
      </c>
      <c r="I561" s="19">
        <f>I562</f>
        <v>0</v>
      </c>
      <c r="J561" s="19">
        <f>J562</f>
        <v>0</v>
      </c>
      <c r="K561" s="19">
        <f t="shared" ref="K561:L561" si="242">K562</f>
        <v>0</v>
      </c>
      <c r="L561" s="19">
        <f t="shared" si="242"/>
        <v>64</v>
      </c>
    </row>
    <row r="562" spans="1:12" ht="25.5" hidden="1">
      <c r="A562" s="90" t="s">
        <v>43</v>
      </c>
      <c r="B562" s="24" t="s">
        <v>27</v>
      </c>
      <c r="C562" s="24" t="s">
        <v>57</v>
      </c>
      <c r="D562" s="24" t="s">
        <v>57</v>
      </c>
      <c r="E562" s="24" t="s">
        <v>479</v>
      </c>
      <c r="F562" s="24" t="s">
        <v>44</v>
      </c>
      <c r="G562" s="25">
        <v>64</v>
      </c>
      <c r="H562" s="26"/>
      <c r="I562" s="27"/>
      <c r="J562" s="27"/>
      <c r="K562" s="27"/>
      <c r="L562" s="16">
        <f t="shared" si="238"/>
        <v>64</v>
      </c>
    </row>
    <row r="563" spans="1:12" s="20" customFormat="1" ht="63.75" hidden="1">
      <c r="A563" s="89" t="s">
        <v>480</v>
      </c>
      <c r="B563" s="18" t="s">
        <v>27</v>
      </c>
      <c r="C563" s="18" t="s">
        <v>57</v>
      </c>
      <c r="D563" s="18" t="s">
        <v>57</v>
      </c>
      <c r="E563" s="18" t="s">
        <v>481</v>
      </c>
      <c r="F563" s="18"/>
      <c r="G563" s="19">
        <f>G564</f>
        <v>170</v>
      </c>
      <c r="H563" s="19">
        <f>H564</f>
        <v>0</v>
      </c>
      <c r="I563" s="19">
        <f>I564</f>
        <v>0</v>
      </c>
      <c r="J563" s="19">
        <f>J564</f>
        <v>0</v>
      </c>
      <c r="K563" s="19">
        <f t="shared" ref="K563:L563" si="243">K564</f>
        <v>0</v>
      </c>
      <c r="L563" s="19">
        <f t="shared" si="243"/>
        <v>170</v>
      </c>
    </row>
    <row r="564" spans="1:12" ht="25.5" hidden="1" customHeight="1">
      <c r="A564" s="90" t="s">
        <v>43</v>
      </c>
      <c r="B564" s="24" t="s">
        <v>27</v>
      </c>
      <c r="C564" s="24" t="s">
        <v>57</v>
      </c>
      <c r="D564" s="24" t="s">
        <v>57</v>
      </c>
      <c r="E564" s="24" t="s">
        <v>481</v>
      </c>
      <c r="F564" s="24" t="s">
        <v>44</v>
      </c>
      <c r="G564" s="25">
        <v>170</v>
      </c>
      <c r="H564" s="26"/>
      <c r="I564" s="27"/>
      <c r="J564" s="27"/>
      <c r="K564" s="27"/>
      <c r="L564" s="16">
        <f t="shared" si="238"/>
        <v>170</v>
      </c>
    </row>
    <row r="565" spans="1:12" s="20" customFormat="1" ht="40.5" hidden="1" customHeight="1">
      <c r="A565" s="89" t="s">
        <v>482</v>
      </c>
      <c r="B565" s="18" t="s">
        <v>27</v>
      </c>
      <c r="C565" s="18" t="s">
        <v>57</v>
      </c>
      <c r="D565" s="18" t="s">
        <v>57</v>
      </c>
      <c r="E565" s="18" t="s">
        <v>483</v>
      </c>
      <c r="F565" s="18"/>
      <c r="G565" s="19">
        <f>G566</f>
        <v>100</v>
      </c>
      <c r="H565" s="19">
        <f>H566</f>
        <v>0</v>
      </c>
      <c r="I565" s="19">
        <f>I566</f>
        <v>0</v>
      </c>
      <c r="J565" s="19">
        <f>J566</f>
        <v>0</v>
      </c>
      <c r="K565" s="19">
        <f t="shared" ref="K565:L565" si="244">K566</f>
        <v>0</v>
      </c>
      <c r="L565" s="19">
        <f t="shared" si="244"/>
        <v>100</v>
      </c>
    </row>
    <row r="566" spans="1:12" ht="25.5" hidden="1">
      <c r="A566" s="90" t="s">
        <v>43</v>
      </c>
      <c r="B566" s="24" t="s">
        <v>27</v>
      </c>
      <c r="C566" s="24" t="s">
        <v>57</v>
      </c>
      <c r="D566" s="24" t="s">
        <v>57</v>
      </c>
      <c r="E566" s="24" t="s">
        <v>483</v>
      </c>
      <c r="F566" s="24" t="s">
        <v>44</v>
      </c>
      <c r="G566" s="25">
        <v>100</v>
      </c>
      <c r="H566" s="26"/>
      <c r="I566" s="27"/>
      <c r="J566" s="27"/>
      <c r="K566" s="27"/>
      <c r="L566" s="16">
        <f t="shared" si="238"/>
        <v>100</v>
      </c>
    </row>
    <row r="567" spans="1:12" s="20" customFormat="1" ht="37.5" hidden="1" customHeight="1">
      <c r="A567" s="89" t="s">
        <v>484</v>
      </c>
      <c r="B567" s="18" t="s">
        <v>27</v>
      </c>
      <c r="C567" s="18" t="s">
        <v>57</v>
      </c>
      <c r="D567" s="18" t="s">
        <v>57</v>
      </c>
      <c r="E567" s="18" t="s">
        <v>485</v>
      </c>
      <c r="F567" s="18"/>
      <c r="G567" s="19">
        <f>G568</f>
        <v>30</v>
      </c>
      <c r="H567" s="19">
        <f>H568</f>
        <v>0</v>
      </c>
      <c r="I567" s="19">
        <f>I568</f>
        <v>0</v>
      </c>
      <c r="J567" s="19">
        <f>J568</f>
        <v>0</v>
      </c>
      <c r="K567" s="19">
        <f t="shared" ref="K567:L567" si="245">K568</f>
        <v>0</v>
      </c>
      <c r="L567" s="19">
        <f t="shared" si="245"/>
        <v>30</v>
      </c>
    </row>
    <row r="568" spans="1:12" ht="25.5" hidden="1">
      <c r="A568" s="90" t="s">
        <v>43</v>
      </c>
      <c r="B568" s="24" t="s">
        <v>27</v>
      </c>
      <c r="C568" s="24" t="s">
        <v>57</v>
      </c>
      <c r="D568" s="24" t="s">
        <v>57</v>
      </c>
      <c r="E568" s="24" t="s">
        <v>485</v>
      </c>
      <c r="F568" s="24" t="s">
        <v>44</v>
      </c>
      <c r="G568" s="25">
        <v>30</v>
      </c>
      <c r="H568" s="26"/>
      <c r="I568" s="27"/>
      <c r="J568" s="27"/>
      <c r="K568" s="27"/>
      <c r="L568" s="16">
        <f t="shared" si="238"/>
        <v>30</v>
      </c>
    </row>
    <row r="569" spans="1:12" s="20" customFormat="1" ht="27" hidden="1" customHeight="1">
      <c r="A569" s="89" t="s">
        <v>486</v>
      </c>
      <c r="B569" s="18" t="s">
        <v>27</v>
      </c>
      <c r="C569" s="18" t="s">
        <v>57</v>
      </c>
      <c r="D569" s="18" t="s">
        <v>57</v>
      </c>
      <c r="E569" s="18" t="s">
        <v>487</v>
      </c>
      <c r="F569" s="18"/>
      <c r="G569" s="19">
        <f>G570</f>
        <v>15</v>
      </c>
      <c r="H569" s="19">
        <f>H570</f>
        <v>0</v>
      </c>
      <c r="I569" s="19">
        <f>I570</f>
        <v>0</v>
      </c>
      <c r="J569" s="19">
        <f>J570</f>
        <v>0</v>
      </c>
      <c r="K569" s="19">
        <f t="shared" ref="K569:L569" si="246">K570</f>
        <v>0</v>
      </c>
      <c r="L569" s="19">
        <f t="shared" si="246"/>
        <v>15</v>
      </c>
    </row>
    <row r="570" spans="1:12" ht="25.5" hidden="1">
      <c r="A570" s="90" t="s">
        <v>43</v>
      </c>
      <c r="B570" s="24" t="s">
        <v>27</v>
      </c>
      <c r="C570" s="24" t="s">
        <v>57</v>
      </c>
      <c r="D570" s="24" t="s">
        <v>57</v>
      </c>
      <c r="E570" s="24" t="s">
        <v>487</v>
      </c>
      <c r="F570" s="24" t="s">
        <v>44</v>
      </c>
      <c r="G570" s="25">
        <v>15</v>
      </c>
      <c r="H570" s="26"/>
      <c r="I570" s="27"/>
      <c r="J570" s="27"/>
      <c r="K570" s="27"/>
      <c r="L570" s="16">
        <f t="shared" si="238"/>
        <v>15</v>
      </c>
    </row>
    <row r="571" spans="1:12" s="20" customFormat="1" ht="30" hidden="1" customHeight="1">
      <c r="A571" s="89" t="s">
        <v>488</v>
      </c>
      <c r="B571" s="18" t="s">
        <v>27</v>
      </c>
      <c r="C571" s="18" t="s">
        <v>57</v>
      </c>
      <c r="D571" s="18" t="s">
        <v>57</v>
      </c>
      <c r="E571" s="18" t="s">
        <v>489</v>
      </c>
      <c r="F571" s="18"/>
      <c r="G571" s="19">
        <f>G572</f>
        <v>10</v>
      </c>
      <c r="H571" s="19">
        <f>H572</f>
        <v>0</v>
      </c>
      <c r="I571" s="19">
        <f>I572</f>
        <v>0</v>
      </c>
      <c r="J571" s="19">
        <f>J572</f>
        <v>0</v>
      </c>
      <c r="K571" s="19">
        <f t="shared" ref="K571:L571" si="247">K572</f>
        <v>0</v>
      </c>
      <c r="L571" s="19">
        <f t="shared" si="247"/>
        <v>10</v>
      </c>
    </row>
    <row r="572" spans="1:12" ht="25.5" hidden="1">
      <c r="A572" s="90" t="s">
        <v>43</v>
      </c>
      <c r="B572" s="24" t="s">
        <v>27</v>
      </c>
      <c r="C572" s="24" t="s">
        <v>57</v>
      </c>
      <c r="D572" s="24" t="s">
        <v>57</v>
      </c>
      <c r="E572" s="24" t="s">
        <v>489</v>
      </c>
      <c r="F572" s="24" t="s">
        <v>44</v>
      </c>
      <c r="G572" s="25">
        <v>10</v>
      </c>
      <c r="H572" s="26"/>
      <c r="I572" s="27"/>
      <c r="J572" s="27"/>
      <c r="K572" s="27"/>
      <c r="L572" s="16">
        <f t="shared" si="238"/>
        <v>10</v>
      </c>
    </row>
    <row r="573" spans="1:12" s="20" customFormat="1" ht="27" hidden="1" customHeight="1">
      <c r="A573" s="89" t="s">
        <v>490</v>
      </c>
      <c r="B573" s="18" t="s">
        <v>27</v>
      </c>
      <c r="C573" s="18" t="s">
        <v>57</v>
      </c>
      <c r="D573" s="18" t="s">
        <v>57</v>
      </c>
      <c r="E573" s="18" t="s">
        <v>491</v>
      </c>
      <c r="F573" s="18"/>
      <c r="G573" s="19">
        <f>G574</f>
        <v>10</v>
      </c>
      <c r="H573" s="19">
        <f>H574</f>
        <v>0</v>
      </c>
      <c r="I573" s="19">
        <f>I574</f>
        <v>0</v>
      </c>
      <c r="J573" s="19">
        <f>J574</f>
        <v>0</v>
      </c>
      <c r="K573" s="19">
        <f t="shared" ref="K573:L573" si="248">K574</f>
        <v>0</v>
      </c>
      <c r="L573" s="19">
        <f t="shared" si="248"/>
        <v>10</v>
      </c>
    </row>
    <row r="574" spans="1:12" ht="25.5" hidden="1">
      <c r="A574" s="90" t="s">
        <v>43</v>
      </c>
      <c r="B574" s="24" t="s">
        <v>27</v>
      </c>
      <c r="C574" s="24" t="s">
        <v>57</v>
      </c>
      <c r="D574" s="24" t="s">
        <v>57</v>
      </c>
      <c r="E574" s="24" t="s">
        <v>491</v>
      </c>
      <c r="F574" s="24" t="s">
        <v>44</v>
      </c>
      <c r="G574" s="25">
        <v>10</v>
      </c>
      <c r="H574" s="26"/>
      <c r="I574" s="27"/>
      <c r="J574" s="27"/>
      <c r="K574" s="27"/>
      <c r="L574" s="16">
        <f t="shared" si="238"/>
        <v>10</v>
      </c>
    </row>
    <row r="575" spans="1:12" s="20" customFormat="1" ht="27" hidden="1" customHeight="1">
      <c r="A575" s="89" t="s">
        <v>492</v>
      </c>
      <c r="B575" s="18" t="s">
        <v>27</v>
      </c>
      <c r="C575" s="18" t="s">
        <v>57</v>
      </c>
      <c r="D575" s="18" t="s">
        <v>57</v>
      </c>
      <c r="E575" s="18" t="s">
        <v>493</v>
      </c>
      <c r="F575" s="18"/>
      <c r="G575" s="19">
        <f>G576</f>
        <v>90</v>
      </c>
      <c r="H575" s="19">
        <f>H576</f>
        <v>0</v>
      </c>
      <c r="I575" s="19">
        <f>I576</f>
        <v>0</v>
      </c>
      <c r="J575" s="19">
        <f>J576</f>
        <v>0</v>
      </c>
      <c r="K575" s="19">
        <f t="shared" ref="K575:L575" si="249">K576</f>
        <v>0</v>
      </c>
      <c r="L575" s="19">
        <f t="shared" si="249"/>
        <v>90</v>
      </c>
    </row>
    <row r="576" spans="1:12" ht="25.5" hidden="1">
      <c r="A576" s="90" t="s">
        <v>43</v>
      </c>
      <c r="B576" s="24" t="s">
        <v>27</v>
      </c>
      <c r="C576" s="24" t="s">
        <v>57</v>
      </c>
      <c r="D576" s="24" t="s">
        <v>57</v>
      </c>
      <c r="E576" s="24" t="s">
        <v>493</v>
      </c>
      <c r="F576" s="24" t="s">
        <v>44</v>
      </c>
      <c r="G576" s="25">
        <v>90</v>
      </c>
      <c r="H576" s="26"/>
      <c r="I576" s="27"/>
      <c r="J576" s="27"/>
      <c r="K576" s="27"/>
      <c r="L576" s="16">
        <f t="shared" si="238"/>
        <v>90</v>
      </c>
    </row>
    <row r="577" spans="1:12" s="20" customFormat="1" ht="23.25" hidden="1" customHeight="1">
      <c r="A577" s="89" t="s">
        <v>494</v>
      </c>
      <c r="B577" s="18" t="s">
        <v>27</v>
      </c>
      <c r="C577" s="18" t="s">
        <v>57</v>
      </c>
      <c r="D577" s="18" t="s">
        <v>57</v>
      </c>
      <c r="E577" s="18" t="s">
        <v>495</v>
      </c>
      <c r="F577" s="18"/>
      <c r="G577" s="19">
        <f>G578</f>
        <v>20</v>
      </c>
      <c r="H577" s="19">
        <f>H578</f>
        <v>0</v>
      </c>
      <c r="I577" s="19">
        <f>I578</f>
        <v>0</v>
      </c>
      <c r="J577" s="19">
        <f>J578</f>
        <v>0</v>
      </c>
      <c r="K577" s="19">
        <f t="shared" ref="K577:L577" si="250">K578</f>
        <v>0</v>
      </c>
      <c r="L577" s="19">
        <f t="shared" si="250"/>
        <v>20</v>
      </c>
    </row>
    <row r="578" spans="1:12" ht="25.5" hidden="1">
      <c r="A578" s="90" t="s">
        <v>43</v>
      </c>
      <c r="B578" s="24" t="s">
        <v>27</v>
      </c>
      <c r="C578" s="24" t="s">
        <v>57</v>
      </c>
      <c r="D578" s="24" t="s">
        <v>57</v>
      </c>
      <c r="E578" s="24" t="s">
        <v>495</v>
      </c>
      <c r="F578" s="24" t="s">
        <v>44</v>
      </c>
      <c r="G578" s="25">
        <v>20</v>
      </c>
      <c r="H578" s="26"/>
      <c r="I578" s="27"/>
      <c r="J578" s="27"/>
      <c r="K578" s="27"/>
      <c r="L578" s="16">
        <f t="shared" si="238"/>
        <v>20</v>
      </c>
    </row>
    <row r="579" spans="1:12" s="20" customFormat="1" ht="37.5" hidden="1" customHeight="1">
      <c r="A579" s="89" t="s">
        <v>496</v>
      </c>
      <c r="B579" s="18" t="s">
        <v>27</v>
      </c>
      <c r="C579" s="18" t="s">
        <v>57</v>
      </c>
      <c r="D579" s="18" t="s">
        <v>57</v>
      </c>
      <c r="E579" s="18" t="s">
        <v>497</v>
      </c>
      <c r="F579" s="18"/>
      <c r="G579" s="19">
        <f>G580</f>
        <v>15</v>
      </c>
      <c r="H579" s="19">
        <f>H580</f>
        <v>0</v>
      </c>
      <c r="I579" s="19">
        <f>I580</f>
        <v>0</v>
      </c>
      <c r="J579" s="19">
        <f>J580</f>
        <v>0</v>
      </c>
      <c r="K579" s="19">
        <f t="shared" ref="K579:L579" si="251">K580</f>
        <v>0</v>
      </c>
      <c r="L579" s="19">
        <f t="shared" si="251"/>
        <v>15</v>
      </c>
    </row>
    <row r="580" spans="1:12" ht="25.5" hidden="1">
      <c r="A580" s="90" t="s">
        <v>43</v>
      </c>
      <c r="B580" s="24" t="s">
        <v>27</v>
      </c>
      <c r="C580" s="24" t="s">
        <v>57</v>
      </c>
      <c r="D580" s="24" t="s">
        <v>57</v>
      </c>
      <c r="E580" s="24" t="s">
        <v>497</v>
      </c>
      <c r="F580" s="24" t="s">
        <v>44</v>
      </c>
      <c r="G580" s="25">
        <v>15</v>
      </c>
      <c r="H580" s="26"/>
      <c r="I580" s="27"/>
      <c r="J580" s="27"/>
      <c r="K580" s="27"/>
      <c r="L580" s="16">
        <f t="shared" si="238"/>
        <v>15</v>
      </c>
    </row>
    <row r="581" spans="1:12" s="20" customFormat="1" ht="30" hidden="1" customHeight="1">
      <c r="A581" s="89" t="s">
        <v>498</v>
      </c>
      <c r="B581" s="18" t="s">
        <v>27</v>
      </c>
      <c r="C581" s="18" t="s">
        <v>57</v>
      </c>
      <c r="D581" s="18" t="s">
        <v>57</v>
      </c>
      <c r="E581" s="18" t="s">
        <v>499</v>
      </c>
      <c r="F581" s="18"/>
      <c r="G581" s="19">
        <f>G582</f>
        <v>30</v>
      </c>
      <c r="H581" s="19">
        <f>H582</f>
        <v>0</v>
      </c>
      <c r="I581" s="19">
        <f>I582</f>
        <v>0</v>
      </c>
      <c r="J581" s="19">
        <f>J582</f>
        <v>0</v>
      </c>
      <c r="K581" s="19">
        <f t="shared" ref="K581:L581" si="252">K582</f>
        <v>0</v>
      </c>
      <c r="L581" s="19">
        <f t="shared" si="252"/>
        <v>30</v>
      </c>
    </row>
    <row r="582" spans="1:12" ht="25.5" hidden="1">
      <c r="A582" s="90" t="s">
        <v>43</v>
      </c>
      <c r="B582" s="24" t="s">
        <v>27</v>
      </c>
      <c r="C582" s="24" t="s">
        <v>57</v>
      </c>
      <c r="D582" s="24" t="s">
        <v>57</v>
      </c>
      <c r="E582" s="24" t="s">
        <v>499</v>
      </c>
      <c r="F582" s="24" t="s">
        <v>44</v>
      </c>
      <c r="G582" s="25">
        <v>30</v>
      </c>
      <c r="H582" s="26"/>
      <c r="I582" s="27"/>
      <c r="J582" s="27"/>
      <c r="K582" s="27"/>
      <c r="L582" s="16">
        <f t="shared" si="238"/>
        <v>30</v>
      </c>
    </row>
    <row r="583" spans="1:12" s="20" customFormat="1" ht="44.25" hidden="1" customHeight="1">
      <c r="A583" s="89" t="s">
        <v>500</v>
      </c>
      <c r="B583" s="18" t="s">
        <v>27</v>
      </c>
      <c r="C583" s="18" t="s">
        <v>57</v>
      </c>
      <c r="D583" s="18" t="s">
        <v>57</v>
      </c>
      <c r="E583" s="18" t="s">
        <v>501</v>
      </c>
      <c r="F583" s="18"/>
      <c r="G583" s="19">
        <f>G584</f>
        <v>15</v>
      </c>
      <c r="H583" s="19">
        <f>H584</f>
        <v>0</v>
      </c>
      <c r="I583" s="19">
        <f>I584</f>
        <v>0</v>
      </c>
      <c r="J583" s="19">
        <f>J584</f>
        <v>0</v>
      </c>
      <c r="K583" s="19">
        <f t="shared" ref="K583:L583" si="253">K584</f>
        <v>0</v>
      </c>
      <c r="L583" s="19">
        <f t="shared" si="253"/>
        <v>15</v>
      </c>
    </row>
    <row r="584" spans="1:12" ht="25.5" hidden="1">
      <c r="A584" s="90" t="s">
        <v>43</v>
      </c>
      <c r="B584" s="24" t="s">
        <v>27</v>
      </c>
      <c r="C584" s="24" t="s">
        <v>57</v>
      </c>
      <c r="D584" s="24" t="s">
        <v>57</v>
      </c>
      <c r="E584" s="24" t="s">
        <v>501</v>
      </c>
      <c r="F584" s="24" t="s">
        <v>44</v>
      </c>
      <c r="G584" s="25">
        <v>15</v>
      </c>
      <c r="H584" s="26"/>
      <c r="I584" s="27"/>
      <c r="J584" s="27"/>
      <c r="K584" s="27"/>
      <c r="L584" s="16">
        <f t="shared" si="238"/>
        <v>15</v>
      </c>
    </row>
    <row r="585" spans="1:12" s="20" customFormat="1" ht="40.5" hidden="1" customHeight="1">
      <c r="A585" s="89" t="s">
        <v>502</v>
      </c>
      <c r="B585" s="18" t="s">
        <v>27</v>
      </c>
      <c r="C585" s="18" t="s">
        <v>57</v>
      </c>
      <c r="D585" s="18" t="s">
        <v>57</v>
      </c>
      <c r="E585" s="18" t="s">
        <v>503</v>
      </c>
      <c r="F585" s="18"/>
      <c r="G585" s="19">
        <f>G586</f>
        <v>10</v>
      </c>
      <c r="H585" s="19">
        <f>H586</f>
        <v>0</v>
      </c>
      <c r="I585" s="19">
        <f>I586</f>
        <v>0</v>
      </c>
      <c r="J585" s="19">
        <f>J586</f>
        <v>0</v>
      </c>
      <c r="K585" s="19">
        <f t="shared" ref="K585:L585" si="254">K586</f>
        <v>0</v>
      </c>
      <c r="L585" s="19">
        <f t="shared" si="254"/>
        <v>10</v>
      </c>
    </row>
    <row r="586" spans="1:12" ht="25.5" hidden="1">
      <c r="A586" s="90" t="s">
        <v>43</v>
      </c>
      <c r="B586" s="24" t="s">
        <v>27</v>
      </c>
      <c r="C586" s="24" t="s">
        <v>57</v>
      </c>
      <c r="D586" s="24" t="s">
        <v>57</v>
      </c>
      <c r="E586" s="24" t="s">
        <v>503</v>
      </c>
      <c r="F586" s="24" t="s">
        <v>44</v>
      </c>
      <c r="G586" s="25">
        <v>10</v>
      </c>
      <c r="H586" s="26"/>
      <c r="I586" s="27"/>
      <c r="J586" s="27"/>
      <c r="K586" s="27"/>
      <c r="L586" s="16">
        <f t="shared" si="238"/>
        <v>10</v>
      </c>
    </row>
    <row r="587" spans="1:12" s="20" customFormat="1" ht="27" hidden="1" customHeight="1">
      <c r="A587" s="89" t="s">
        <v>504</v>
      </c>
      <c r="B587" s="18" t="s">
        <v>27</v>
      </c>
      <c r="C587" s="18" t="s">
        <v>57</v>
      </c>
      <c r="D587" s="18" t="s">
        <v>57</v>
      </c>
      <c r="E587" s="18" t="s">
        <v>505</v>
      </c>
      <c r="F587" s="18"/>
      <c r="G587" s="19">
        <f>G588</f>
        <v>20</v>
      </c>
      <c r="H587" s="19">
        <f>H588</f>
        <v>0</v>
      </c>
      <c r="I587" s="19">
        <f>I588</f>
        <v>0</v>
      </c>
      <c r="J587" s="19">
        <f>J588</f>
        <v>0</v>
      </c>
      <c r="K587" s="19">
        <f>K588</f>
        <v>0</v>
      </c>
      <c r="L587" s="16">
        <f t="shared" si="238"/>
        <v>20</v>
      </c>
    </row>
    <row r="588" spans="1:12" ht="25.5" hidden="1">
      <c r="A588" s="90" t="s">
        <v>43</v>
      </c>
      <c r="B588" s="24" t="s">
        <v>27</v>
      </c>
      <c r="C588" s="24" t="s">
        <v>57</v>
      </c>
      <c r="D588" s="24" t="s">
        <v>57</v>
      </c>
      <c r="E588" s="24" t="s">
        <v>505</v>
      </c>
      <c r="F588" s="24" t="s">
        <v>44</v>
      </c>
      <c r="G588" s="25">
        <v>20</v>
      </c>
      <c r="H588" s="26"/>
      <c r="I588" s="27"/>
      <c r="J588" s="27"/>
      <c r="K588" s="27"/>
      <c r="L588" s="16">
        <f t="shared" si="238"/>
        <v>20</v>
      </c>
    </row>
    <row r="589" spans="1:12" s="20" customFormat="1" ht="37.5" hidden="1" customHeight="1">
      <c r="A589" s="89" t="s">
        <v>506</v>
      </c>
      <c r="B589" s="18" t="s">
        <v>27</v>
      </c>
      <c r="C589" s="18" t="s">
        <v>57</v>
      </c>
      <c r="D589" s="18" t="s">
        <v>57</v>
      </c>
      <c r="E589" s="18" t="s">
        <v>507</v>
      </c>
      <c r="F589" s="18"/>
      <c r="G589" s="19">
        <f>G590</f>
        <v>5</v>
      </c>
      <c r="H589" s="19">
        <f>H590</f>
        <v>0</v>
      </c>
      <c r="I589" s="19">
        <f>I590</f>
        <v>0</v>
      </c>
      <c r="J589" s="19">
        <f>J590</f>
        <v>0</v>
      </c>
      <c r="K589" s="19">
        <f t="shared" ref="K589:L589" si="255">K590</f>
        <v>0</v>
      </c>
      <c r="L589" s="19">
        <f t="shared" si="255"/>
        <v>5</v>
      </c>
    </row>
    <row r="590" spans="1:12" ht="25.5" hidden="1">
      <c r="A590" s="90" t="s">
        <v>43</v>
      </c>
      <c r="B590" s="24" t="s">
        <v>27</v>
      </c>
      <c r="C590" s="24" t="s">
        <v>57</v>
      </c>
      <c r="D590" s="24" t="s">
        <v>57</v>
      </c>
      <c r="E590" s="24" t="s">
        <v>507</v>
      </c>
      <c r="F590" s="24" t="s">
        <v>44</v>
      </c>
      <c r="G590" s="25">
        <v>5</v>
      </c>
      <c r="H590" s="26"/>
      <c r="I590" s="27"/>
      <c r="J590" s="27"/>
      <c r="K590" s="27"/>
      <c r="L590" s="16">
        <f t="shared" si="238"/>
        <v>5</v>
      </c>
    </row>
    <row r="591" spans="1:12" s="20" customFormat="1" ht="27" hidden="1" customHeight="1">
      <c r="A591" s="89" t="s">
        <v>508</v>
      </c>
      <c r="B591" s="18" t="s">
        <v>27</v>
      </c>
      <c r="C591" s="18" t="s">
        <v>57</v>
      </c>
      <c r="D591" s="18" t="s">
        <v>57</v>
      </c>
      <c r="E591" s="18" t="s">
        <v>509</v>
      </c>
      <c r="F591" s="18"/>
      <c r="G591" s="19">
        <f>G592</f>
        <v>30</v>
      </c>
      <c r="H591" s="19">
        <f>H592</f>
        <v>0</v>
      </c>
      <c r="I591" s="19">
        <f>I592</f>
        <v>0</v>
      </c>
      <c r="J591" s="19">
        <f>J592</f>
        <v>0</v>
      </c>
      <c r="K591" s="19">
        <f t="shared" ref="K591:L591" si="256">K592</f>
        <v>0</v>
      </c>
      <c r="L591" s="19">
        <f t="shared" si="256"/>
        <v>30</v>
      </c>
    </row>
    <row r="592" spans="1:12" ht="25.5" hidden="1">
      <c r="A592" s="90" t="s">
        <v>43</v>
      </c>
      <c r="B592" s="24" t="s">
        <v>27</v>
      </c>
      <c r="C592" s="24" t="s">
        <v>57</v>
      </c>
      <c r="D592" s="24" t="s">
        <v>57</v>
      </c>
      <c r="E592" s="24" t="s">
        <v>509</v>
      </c>
      <c r="F592" s="24" t="s">
        <v>44</v>
      </c>
      <c r="G592" s="25">
        <v>30</v>
      </c>
      <c r="H592" s="26"/>
      <c r="I592" s="27"/>
      <c r="J592" s="27"/>
      <c r="K592" s="27"/>
      <c r="L592" s="16">
        <f t="shared" si="238"/>
        <v>30</v>
      </c>
    </row>
    <row r="593" spans="1:12" s="20" customFormat="1" ht="28.5" hidden="1" customHeight="1">
      <c r="A593" s="89" t="s">
        <v>510</v>
      </c>
      <c r="B593" s="18" t="s">
        <v>27</v>
      </c>
      <c r="C593" s="18" t="s">
        <v>57</v>
      </c>
      <c r="D593" s="18" t="s">
        <v>57</v>
      </c>
      <c r="E593" s="18" t="s">
        <v>511</v>
      </c>
      <c r="F593" s="18"/>
      <c r="G593" s="19">
        <f>G594</f>
        <v>30</v>
      </c>
      <c r="H593" s="19">
        <f>H594</f>
        <v>0</v>
      </c>
      <c r="I593" s="19">
        <f>I594</f>
        <v>0</v>
      </c>
      <c r="J593" s="19">
        <f>J594</f>
        <v>0</v>
      </c>
      <c r="K593" s="19">
        <f t="shared" ref="K593:L593" si="257">K594</f>
        <v>0</v>
      </c>
      <c r="L593" s="19">
        <f t="shared" si="257"/>
        <v>30</v>
      </c>
    </row>
    <row r="594" spans="1:12" ht="25.5" hidden="1">
      <c r="A594" s="90" t="s">
        <v>43</v>
      </c>
      <c r="B594" s="24" t="s">
        <v>27</v>
      </c>
      <c r="C594" s="24" t="s">
        <v>57</v>
      </c>
      <c r="D594" s="24" t="s">
        <v>57</v>
      </c>
      <c r="E594" s="24" t="s">
        <v>511</v>
      </c>
      <c r="F594" s="24" t="s">
        <v>44</v>
      </c>
      <c r="G594" s="25">
        <v>30</v>
      </c>
      <c r="H594" s="26"/>
      <c r="I594" s="27"/>
      <c r="J594" s="27"/>
      <c r="K594" s="27"/>
      <c r="L594" s="16">
        <f t="shared" si="238"/>
        <v>30</v>
      </c>
    </row>
    <row r="595" spans="1:12" s="20" customFormat="1" ht="26.25" hidden="1" customHeight="1">
      <c r="A595" s="89" t="s">
        <v>512</v>
      </c>
      <c r="B595" s="18" t="s">
        <v>27</v>
      </c>
      <c r="C595" s="18" t="s">
        <v>57</v>
      </c>
      <c r="D595" s="18" t="s">
        <v>57</v>
      </c>
      <c r="E595" s="18" t="s">
        <v>513</v>
      </c>
      <c r="F595" s="18"/>
      <c r="G595" s="19">
        <f>G596</f>
        <v>15</v>
      </c>
      <c r="H595" s="19">
        <f>H596</f>
        <v>0</v>
      </c>
      <c r="I595" s="19">
        <f>I596</f>
        <v>0</v>
      </c>
      <c r="J595" s="19">
        <f>J596</f>
        <v>0</v>
      </c>
      <c r="K595" s="19">
        <f t="shared" ref="K595:L595" si="258">K596</f>
        <v>0</v>
      </c>
      <c r="L595" s="19">
        <f t="shared" si="258"/>
        <v>15</v>
      </c>
    </row>
    <row r="596" spans="1:12" ht="25.5" hidden="1">
      <c r="A596" s="90" t="s">
        <v>43</v>
      </c>
      <c r="B596" s="24" t="s">
        <v>27</v>
      </c>
      <c r="C596" s="24" t="s">
        <v>57</v>
      </c>
      <c r="D596" s="24" t="s">
        <v>57</v>
      </c>
      <c r="E596" s="24" t="s">
        <v>513</v>
      </c>
      <c r="F596" s="24" t="s">
        <v>44</v>
      </c>
      <c r="G596" s="25">
        <v>15</v>
      </c>
      <c r="H596" s="26"/>
      <c r="I596" s="27"/>
      <c r="J596" s="27"/>
      <c r="K596" s="27"/>
      <c r="L596" s="16">
        <f t="shared" si="238"/>
        <v>15</v>
      </c>
    </row>
    <row r="597" spans="1:12" s="20" customFormat="1" ht="50.25" hidden="1" customHeight="1">
      <c r="A597" s="89" t="s">
        <v>514</v>
      </c>
      <c r="B597" s="18" t="s">
        <v>27</v>
      </c>
      <c r="C597" s="18" t="s">
        <v>57</v>
      </c>
      <c r="D597" s="18" t="s">
        <v>57</v>
      </c>
      <c r="E597" s="18" t="s">
        <v>515</v>
      </c>
      <c r="F597" s="18"/>
      <c r="G597" s="19">
        <f>G598</f>
        <v>40</v>
      </c>
      <c r="H597" s="19">
        <f>H598</f>
        <v>0</v>
      </c>
      <c r="I597" s="19">
        <f>I598</f>
        <v>0</v>
      </c>
      <c r="J597" s="19">
        <f>J598</f>
        <v>0</v>
      </c>
      <c r="K597" s="19">
        <f t="shared" ref="K597:L597" si="259">K598</f>
        <v>0</v>
      </c>
      <c r="L597" s="19">
        <f t="shared" si="259"/>
        <v>40</v>
      </c>
    </row>
    <row r="598" spans="1:12" ht="25.5" hidden="1">
      <c r="A598" s="90" t="s">
        <v>43</v>
      </c>
      <c r="B598" s="24" t="s">
        <v>27</v>
      </c>
      <c r="C598" s="24" t="s">
        <v>57</v>
      </c>
      <c r="D598" s="24" t="s">
        <v>57</v>
      </c>
      <c r="E598" s="24" t="s">
        <v>515</v>
      </c>
      <c r="F598" s="24" t="s">
        <v>44</v>
      </c>
      <c r="G598" s="25">
        <v>40</v>
      </c>
      <c r="H598" s="26"/>
      <c r="I598" s="27"/>
      <c r="J598" s="27"/>
      <c r="K598" s="27"/>
      <c r="L598" s="16">
        <f t="shared" si="238"/>
        <v>40</v>
      </c>
    </row>
    <row r="599" spans="1:12" s="20" customFormat="1" ht="39" hidden="1" customHeight="1">
      <c r="A599" s="89" t="s">
        <v>516</v>
      </c>
      <c r="B599" s="18" t="s">
        <v>27</v>
      </c>
      <c r="C599" s="18" t="s">
        <v>57</v>
      </c>
      <c r="D599" s="18" t="s">
        <v>57</v>
      </c>
      <c r="E599" s="18" t="s">
        <v>517</v>
      </c>
      <c r="F599" s="18"/>
      <c r="G599" s="19">
        <f>G600</f>
        <v>110</v>
      </c>
      <c r="H599" s="19">
        <f>H600</f>
        <v>0</v>
      </c>
      <c r="I599" s="19">
        <f>I600</f>
        <v>0</v>
      </c>
      <c r="J599" s="19">
        <f>J600</f>
        <v>0</v>
      </c>
      <c r="K599" s="19">
        <f t="shared" ref="K599:L599" si="260">K600</f>
        <v>0</v>
      </c>
      <c r="L599" s="19">
        <f t="shared" si="260"/>
        <v>110</v>
      </c>
    </row>
    <row r="600" spans="1:12" ht="25.5" hidden="1">
      <c r="A600" s="90" t="s">
        <v>43</v>
      </c>
      <c r="B600" s="24" t="s">
        <v>27</v>
      </c>
      <c r="C600" s="24" t="s">
        <v>57</v>
      </c>
      <c r="D600" s="24" t="s">
        <v>57</v>
      </c>
      <c r="E600" s="24" t="s">
        <v>517</v>
      </c>
      <c r="F600" s="24" t="s">
        <v>44</v>
      </c>
      <c r="G600" s="25">
        <v>110</v>
      </c>
      <c r="H600" s="26"/>
      <c r="I600" s="27"/>
      <c r="J600" s="27"/>
      <c r="K600" s="27"/>
      <c r="L600" s="16">
        <f t="shared" si="238"/>
        <v>110</v>
      </c>
    </row>
    <row r="601" spans="1:12" s="20" customFormat="1" ht="25.5" hidden="1">
      <c r="A601" s="89" t="s">
        <v>518</v>
      </c>
      <c r="B601" s="18" t="s">
        <v>27</v>
      </c>
      <c r="C601" s="18" t="s">
        <v>57</v>
      </c>
      <c r="D601" s="18" t="s">
        <v>57</v>
      </c>
      <c r="E601" s="18" t="s">
        <v>519</v>
      </c>
      <c r="F601" s="18"/>
      <c r="G601" s="19">
        <f t="shared" ref="G601:L601" si="261">G602</f>
        <v>100</v>
      </c>
      <c r="H601" s="19">
        <f t="shared" si="261"/>
        <v>0</v>
      </c>
      <c r="I601" s="19">
        <f t="shared" si="261"/>
        <v>0</v>
      </c>
      <c r="J601" s="19">
        <f t="shared" si="261"/>
        <v>0</v>
      </c>
      <c r="K601" s="19">
        <f t="shared" si="261"/>
        <v>0</v>
      </c>
      <c r="L601" s="19">
        <f t="shared" si="261"/>
        <v>100</v>
      </c>
    </row>
    <row r="602" spans="1:12" ht="25.5" hidden="1">
      <c r="A602" s="90" t="s">
        <v>43</v>
      </c>
      <c r="B602" s="24" t="s">
        <v>27</v>
      </c>
      <c r="C602" s="24" t="s">
        <v>57</v>
      </c>
      <c r="D602" s="24" t="s">
        <v>57</v>
      </c>
      <c r="E602" s="24" t="s">
        <v>519</v>
      </c>
      <c r="F602" s="24" t="s">
        <v>44</v>
      </c>
      <c r="G602" s="25">
        <v>100</v>
      </c>
      <c r="H602" s="26"/>
      <c r="I602" s="27"/>
      <c r="J602" s="27"/>
      <c r="K602" s="27"/>
      <c r="L602" s="16">
        <f t="shared" si="238"/>
        <v>100</v>
      </c>
    </row>
    <row r="603" spans="1:12" s="20" customFormat="1" ht="63" hidden="1" customHeight="1">
      <c r="A603" s="89" t="s">
        <v>520</v>
      </c>
      <c r="B603" s="18" t="s">
        <v>27</v>
      </c>
      <c r="C603" s="18" t="s">
        <v>57</v>
      </c>
      <c r="D603" s="18" t="s">
        <v>57</v>
      </c>
      <c r="E603" s="18" t="s">
        <v>521</v>
      </c>
      <c r="F603" s="18"/>
      <c r="G603" s="19">
        <f>G604</f>
        <v>5</v>
      </c>
      <c r="H603" s="19">
        <f>H604</f>
        <v>0</v>
      </c>
      <c r="I603" s="19">
        <f>I604</f>
        <v>0</v>
      </c>
      <c r="J603" s="19">
        <f>J604</f>
        <v>0</v>
      </c>
      <c r="K603" s="19">
        <f t="shared" ref="K603:L603" si="262">K604</f>
        <v>0</v>
      </c>
      <c r="L603" s="19">
        <f t="shared" si="262"/>
        <v>5</v>
      </c>
    </row>
    <row r="604" spans="1:12" ht="25.5" hidden="1">
      <c r="A604" s="90" t="s">
        <v>43</v>
      </c>
      <c r="B604" s="24" t="s">
        <v>27</v>
      </c>
      <c r="C604" s="24" t="s">
        <v>57</v>
      </c>
      <c r="D604" s="24" t="s">
        <v>57</v>
      </c>
      <c r="E604" s="24" t="s">
        <v>521</v>
      </c>
      <c r="F604" s="24" t="s">
        <v>44</v>
      </c>
      <c r="G604" s="25">
        <v>5</v>
      </c>
      <c r="H604" s="26"/>
      <c r="I604" s="27"/>
      <c r="J604" s="27"/>
      <c r="K604" s="27"/>
      <c r="L604" s="16">
        <f t="shared" si="238"/>
        <v>5</v>
      </c>
    </row>
    <row r="605" spans="1:12" s="20" customFormat="1" ht="64.5" hidden="1" customHeight="1">
      <c r="A605" s="89" t="s">
        <v>522</v>
      </c>
      <c r="B605" s="18" t="s">
        <v>27</v>
      </c>
      <c r="C605" s="18" t="s">
        <v>57</v>
      </c>
      <c r="D605" s="18" t="s">
        <v>57</v>
      </c>
      <c r="E605" s="18" t="s">
        <v>523</v>
      </c>
      <c r="F605" s="18"/>
      <c r="G605" s="19">
        <f>G606</f>
        <v>20</v>
      </c>
      <c r="H605" s="19">
        <f>H606</f>
        <v>0</v>
      </c>
      <c r="I605" s="19">
        <f>I606</f>
        <v>0</v>
      </c>
      <c r="J605" s="19">
        <f>J606</f>
        <v>0</v>
      </c>
      <c r="K605" s="19">
        <f t="shared" ref="K605:L605" si="263">K606</f>
        <v>0</v>
      </c>
      <c r="L605" s="19">
        <f t="shared" si="263"/>
        <v>20</v>
      </c>
    </row>
    <row r="606" spans="1:12" ht="25.5" hidden="1">
      <c r="A606" s="90" t="s">
        <v>43</v>
      </c>
      <c r="B606" s="24" t="s">
        <v>27</v>
      </c>
      <c r="C606" s="24" t="s">
        <v>57</v>
      </c>
      <c r="D606" s="24" t="s">
        <v>57</v>
      </c>
      <c r="E606" s="24" t="s">
        <v>523</v>
      </c>
      <c r="F606" s="24" t="s">
        <v>44</v>
      </c>
      <c r="G606" s="25">
        <v>20</v>
      </c>
      <c r="H606" s="26"/>
      <c r="I606" s="27"/>
      <c r="J606" s="27"/>
      <c r="K606" s="27"/>
      <c r="L606" s="16">
        <f t="shared" si="238"/>
        <v>20</v>
      </c>
    </row>
    <row r="607" spans="1:12" s="20" customFormat="1" ht="24.75" hidden="1" customHeight="1">
      <c r="A607" s="89" t="s">
        <v>524</v>
      </c>
      <c r="B607" s="18" t="s">
        <v>27</v>
      </c>
      <c r="C607" s="18" t="s">
        <v>57</v>
      </c>
      <c r="D607" s="18" t="s">
        <v>57</v>
      </c>
      <c r="E607" s="18" t="s">
        <v>525</v>
      </c>
      <c r="F607" s="18"/>
      <c r="G607" s="19">
        <f>G608</f>
        <v>200</v>
      </c>
      <c r="H607" s="19">
        <f>H608</f>
        <v>0</v>
      </c>
      <c r="I607" s="19">
        <f>I608</f>
        <v>0</v>
      </c>
      <c r="J607" s="19">
        <f>J608</f>
        <v>0</v>
      </c>
      <c r="K607" s="19">
        <f t="shared" ref="K607:L607" si="264">K608</f>
        <v>0</v>
      </c>
      <c r="L607" s="19">
        <f t="shared" si="264"/>
        <v>200</v>
      </c>
    </row>
    <row r="608" spans="1:12" ht="25.5" hidden="1">
      <c r="A608" s="90" t="s">
        <v>43</v>
      </c>
      <c r="B608" s="24" t="s">
        <v>27</v>
      </c>
      <c r="C608" s="24" t="s">
        <v>57</v>
      </c>
      <c r="D608" s="24" t="s">
        <v>57</v>
      </c>
      <c r="E608" s="24" t="s">
        <v>525</v>
      </c>
      <c r="F608" s="24" t="s">
        <v>44</v>
      </c>
      <c r="G608" s="25">
        <v>200</v>
      </c>
      <c r="H608" s="26"/>
      <c r="I608" s="27"/>
      <c r="J608" s="27"/>
      <c r="K608" s="27"/>
      <c r="L608" s="16">
        <f t="shared" si="238"/>
        <v>200</v>
      </c>
    </row>
    <row r="609" spans="1:12" s="20" customFormat="1" ht="101.25" hidden="1" customHeight="1">
      <c r="A609" s="114" t="s">
        <v>526</v>
      </c>
      <c r="B609" s="18" t="s">
        <v>27</v>
      </c>
      <c r="C609" s="18" t="s">
        <v>57</v>
      </c>
      <c r="D609" s="18" t="s">
        <v>57</v>
      </c>
      <c r="E609" s="18" t="s">
        <v>527</v>
      </c>
      <c r="F609" s="18"/>
      <c r="G609" s="19">
        <f>G610</f>
        <v>30</v>
      </c>
      <c r="H609" s="19">
        <f>H610</f>
        <v>0</v>
      </c>
      <c r="I609" s="19">
        <f>I610</f>
        <v>0</v>
      </c>
      <c r="J609" s="19">
        <f>J610</f>
        <v>0</v>
      </c>
      <c r="K609" s="19">
        <f t="shared" ref="K609:L609" si="265">K610</f>
        <v>0</v>
      </c>
      <c r="L609" s="19">
        <f t="shared" si="265"/>
        <v>30</v>
      </c>
    </row>
    <row r="610" spans="1:12" ht="25.5" hidden="1">
      <c r="A610" s="90" t="s">
        <v>43</v>
      </c>
      <c r="B610" s="24" t="s">
        <v>27</v>
      </c>
      <c r="C610" s="24" t="s">
        <v>57</v>
      </c>
      <c r="D610" s="24" t="s">
        <v>57</v>
      </c>
      <c r="E610" s="24" t="s">
        <v>527</v>
      </c>
      <c r="F610" s="24" t="s">
        <v>44</v>
      </c>
      <c r="G610" s="25">
        <v>30</v>
      </c>
      <c r="H610" s="26"/>
      <c r="I610" s="27"/>
      <c r="J610" s="27"/>
      <c r="K610" s="27"/>
      <c r="L610" s="16">
        <f t="shared" si="238"/>
        <v>30</v>
      </c>
    </row>
    <row r="611" spans="1:12" s="20" customFormat="1" hidden="1">
      <c r="A611" s="114" t="s">
        <v>528</v>
      </c>
      <c r="B611" s="18" t="s">
        <v>27</v>
      </c>
      <c r="C611" s="18" t="s">
        <v>57</v>
      </c>
      <c r="D611" s="18" t="s">
        <v>57</v>
      </c>
      <c r="E611" s="18" t="s">
        <v>529</v>
      </c>
      <c r="F611" s="18"/>
      <c r="G611" s="19">
        <f>G612</f>
        <v>10</v>
      </c>
      <c r="H611" s="19">
        <f>H612</f>
        <v>0</v>
      </c>
      <c r="I611" s="19">
        <f>I612</f>
        <v>0</v>
      </c>
      <c r="J611" s="19">
        <f>J612</f>
        <v>0</v>
      </c>
      <c r="K611" s="19">
        <f t="shared" ref="K611:L611" si="266">K612</f>
        <v>0</v>
      </c>
      <c r="L611" s="19">
        <f t="shared" si="266"/>
        <v>10</v>
      </c>
    </row>
    <row r="612" spans="1:12" ht="25.5" hidden="1">
      <c r="A612" s="90" t="s">
        <v>43</v>
      </c>
      <c r="B612" s="24" t="s">
        <v>27</v>
      </c>
      <c r="C612" s="24" t="s">
        <v>57</v>
      </c>
      <c r="D612" s="24" t="s">
        <v>57</v>
      </c>
      <c r="E612" s="24" t="s">
        <v>529</v>
      </c>
      <c r="F612" s="24" t="s">
        <v>44</v>
      </c>
      <c r="G612" s="25">
        <v>10</v>
      </c>
      <c r="H612" s="26"/>
      <c r="I612" s="27"/>
      <c r="J612" s="27"/>
      <c r="K612" s="27"/>
      <c r="L612" s="16">
        <f t="shared" si="238"/>
        <v>10</v>
      </c>
    </row>
    <row r="613" spans="1:12" s="20" customFormat="1" ht="25.5" hidden="1">
      <c r="A613" s="114" t="s">
        <v>530</v>
      </c>
      <c r="B613" s="18" t="s">
        <v>27</v>
      </c>
      <c r="C613" s="18" t="s">
        <v>57</v>
      </c>
      <c r="D613" s="18" t="s">
        <v>57</v>
      </c>
      <c r="E613" s="18" t="s">
        <v>531</v>
      </c>
      <c r="F613" s="18"/>
      <c r="G613" s="19">
        <f>G614</f>
        <v>40</v>
      </c>
      <c r="H613" s="19">
        <f>H614</f>
        <v>0</v>
      </c>
      <c r="I613" s="19">
        <f>I614</f>
        <v>0</v>
      </c>
      <c r="J613" s="19">
        <f>J614</f>
        <v>0</v>
      </c>
      <c r="K613" s="19">
        <f t="shared" ref="K613:L613" si="267">K614</f>
        <v>0</v>
      </c>
      <c r="L613" s="19">
        <f t="shared" si="267"/>
        <v>40</v>
      </c>
    </row>
    <row r="614" spans="1:12" ht="25.5" hidden="1">
      <c r="A614" s="90" t="s">
        <v>43</v>
      </c>
      <c r="B614" s="24" t="s">
        <v>27</v>
      </c>
      <c r="C614" s="24" t="s">
        <v>57</v>
      </c>
      <c r="D614" s="24" t="s">
        <v>57</v>
      </c>
      <c r="E614" s="24" t="s">
        <v>531</v>
      </c>
      <c r="F614" s="24" t="s">
        <v>44</v>
      </c>
      <c r="G614" s="25">
        <v>40</v>
      </c>
      <c r="H614" s="26"/>
      <c r="I614" s="27"/>
      <c r="J614" s="27"/>
      <c r="K614" s="27"/>
      <c r="L614" s="16">
        <f t="shared" si="238"/>
        <v>40</v>
      </c>
    </row>
    <row r="615" spans="1:12" ht="38.25" hidden="1">
      <c r="A615" s="98" t="s">
        <v>532</v>
      </c>
      <c r="B615" s="42" t="s">
        <v>27</v>
      </c>
      <c r="C615" s="42" t="s">
        <v>57</v>
      </c>
      <c r="D615" s="42" t="s">
        <v>57</v>
      </c>
      <c r="E615" s="42" t="s">
        <v>533</v>
      </c>
      <c r="F615" s="42"/>
      <c r="G615" s="66">
        <f>G616+G635+G646</f>
        <v>1381</v>
      </c>
      <c r="H615" s="66">
        <f>H616+H635+H646</f>
        <v>0</v>
      </c>
      <c r="I615" s="66">
        <f>I616+I635+I646</f>
        <v>70</v>
      </c>
      <c r="J615" s="66">
        <f>J616+J635+J646</f>
        <v>0</v>
      </c>
      <c r="K615" s="66">
        <f t="shared" ref="K615:L615" si="268">K616+K635+K646</f>
        <v>0</v>
      </c>
      <c r="L615" s="66">
        <f t="shared" si="268"/>
        <v>1451</v>
      </c>
    </row>
    <row r="616" spans="1:12" hidden="1">
      <c r="A616" s="89" t="s">
        <v>534</v>
      </c>
      <c r="B616" s="18" t="s">
        <v>27</v>
      </c>
      <c r="C616" s="18" t="s">
        <v>57</v>
      </c>
      <c r="D616" s="18" t="s">
        <v>57</v>
      </c>
      <c r="E616" s="18" t="s">
        <v>535</v>
      </c>
      <c r="F616" s="18"/>
      <c r="G616" s="19">
        <f>G617+G619+G621+G623+G625+G627+G629+G631+G633</f>
        <v>864</v>
      </c>
      <c r="H616" s="19">
        <f>H617+H619+H621+H623+H625+H627+H629+H631+H633</f>
        <v>0</v>
      </c>
      <c r="I616" s="19">
        <f>I617+I619+I621+I623+I625+I627+I629+I631+I633</f>
        <v>0</v>
      </c>
      <c r="J616" s="19">
        <f>J617+J619+J621+J623+J625+J627+J629+J631+J633</f>
        <v>0</v>
      </c>
      <c r="K616" s="19">
        <f t="shared" ref="K616:L616" si="269">K617+K619+K621+K623+K625+K627+K629+K631+K633</f>
        <v>0</v>
      </c>
      <c r="L616" s="19">
        <f t="shared" si="269"/>
        <v>864</v>
      </c>
    </row>
    <row r="617" spans="1:12" s="20" customFormat="1" ht="62.25" hidden="1" customHeight="1">
      <c r="A617" s="114" t="s">
        <v>536</v>
      </c>
      <c r="B617" s="18" t="s">
        <v>27</v>
      </c>
      <c r="C617" s="18" t="s">
        <v>57</v>
      </c>
      <c r="D617" s="18" t="s">
        <v>57</v>
      </c>
      <c r="E617" s="18" t="s">
        <v>537</v>
      </c>
      <c r="F617" s="18"/>
      <c r="G617" s="19">
        <f>G618</f>
        <v>80</v>
      </c>
      <c r="H617" s="19">
        <f>H618</f>
        <v>0</v>
      </c>
      <c r="I617" s="19">
        <f>I618</f>
        <v>0</v>
      </c>
      <c r="J617" s="19">
        <f>J618</f>
        <v>0</v>
      </c>
      <c r="K617" s="19">
        <f t="shared" ref="K617:L617" si="270">K618</f>
        <v>0</v>
      </c>
      <c r="L617" s="19">
        <f t="shared" si="270"/>
        <v>80</v>
      </c>
    </row>
    <row r="618" spans="1:12" ht="25.5" hidden="1">
      <c r="A618" s="90" t="s">
        <v>43</v>
      </c>
      <c r="B618" s="24" t="s">
        <v>27</v>
      </c>
      <c r="C618" s="24" t="s">
        <v>57</v>
      </c>
      <c r="D618" s="24" t="s">
        <v>57</v>
      </c>
      <c r="E618" s="24" t="s">
        <v>537</v>
      </c>
      <c r="F618" s="24" t="s">
        <v>44</v>
      </c>
      <c r="G618" s="14">
        <v>80</v>
      </c>
      <c r="H618" s="26"/>
      <c r="I618" s="27"/>
      <c r="J618" s="27"/>
      <c r="K618" s="27"/>
      <c r="L618" s="16">
        <f t="shared" ref="L618:L679" si="271">I618+H618+G618+J618+K618</f>
        <v>80</v>
      </c>
    </row>
    <row r="619" spans="1:12" s="20" customFormat="1" ht="76.5" hidden="1" customHeight="1">
      <c r="A619" s="114" t="s">
        <v>538</v>
      </c>
      <c r="B619" s="18" t="s">
        <v>27</v>
      </c>
      <c r="C619" s="18" t="s">
        <v>57</v>
      </c>
      <c r="D619" s="18" t="s">
        <v>57</v>
      </c>
      <c r="E619" s="18" t="s">
        <v>539</v>
      </c>
      <c r="F619" s="18"/>
      <c r="G619" s="5">
        <f>G620</f>
        <v>60</v>
      </c>
      <c r="H619" s="5">
        <f>H620</f>
        <v>0</v>
      </c>
      <c r="I619" s="5">
        <f>I620</f>
        <v>0</v>
      </c>
      <c r="J619" s="5">
        <f>J620</f>
        <v>0</v>
      </c>
      <c r="K619" s="5">
        <f t="shared" ref="K619:L619" si="272">K620</f>
        <v>0</v>
      </c>
      <c r="L619" s="5">
        <f t="shared" si="272"/>
        <v>60</v>
      </c>
    </row>
    <row r="620" spans="1:12" ht="25.5" hidden="1">
      <c r="A620" s="90" t="s">
        <v>43</v>
      </c>
      <c r="B620" s="24" t="s">
        <v>27</v>
      </c>
      <c r="C620" s="24" t="s">
        <v>57</v>
      </c>
      <c r="D620" s="24" t="s">
        <v>57</v>
      </c>
      <c r="E620" s="24" t="s">
        <v>539</v>
      </c>
      <c r="F620" s="24" t="s">
        <v>44</v>
      </c>
      <c r="G620" s="14">
        <v>60</v>
      </c>
      <c r="H620" s="26"/>
      <c r="I620" s="27"/>
      <c r="J620" s="27"/>
      <c r="K620" s="27"/>
      <c r="L620" s="16">
        <f t="shared" si="271"/>
        <v>60</v>
      </c>
    </row>
    <row r="621" spans="1:12" s="20" customFormat="1" ht="91.5" hidden="1" customHeight="1">
      <c r="A621" s="114" t="s">
        <v>540</v>
      </c>
      <c r="B621" s="18" t="s">
        <v>27</v>
      </c>
      <c r="C621" s="18" t="s">
        <v>57</v>
      </c>
      <c r="D621" s="18" t="s">
        <v>57</v>
      </c>
      <c r="E621" s="18" t="s">
        <v>541</v>
      </c>
      <c r="F621" s="18"/>
      <c r="G621" s="5">
        <f>G622</f>
        <v>55</v>
      </c>
      <c r="H621" s="5">
        <f>H622</f>
        <v>0</v>
      </c>
      <c r="I621" s="5">
        <f>I622</f>
        <v>0</v>
      </c>
      <c r="J621" s="5">
        <f>J622</f>
        <v>0</v>
      </c>
      <c r="K621" s="5">
        <f t="shared" ref="K621:L621" si="273">K622</f>
        <v>0</v>
      </c>
      <c r="L621" s="5">
        <f t="shared" si="273"/>
        <v>55</v>
      </c>
    </row>
    <row r="622" spans="1:12" ht="25.5" hidden="1">
      <c r="A622" s="90" t="s">
        <v>43</v>
      </c>
      <c r="B622" s="24" t="s">
        <v>27</v>
      </c>
      <c r="C622" s="24" t="s">
        <v>57</v>
      </c>
      <c r="D622" s="24" t="s">
        <v>57</v>
      </c>
      <c r="E622" s="24" t="s">
        <v>541</v>
      </c>
      <c r="F622" s="24" t="s">
        <v>44</v>
      </c>
      <c r="G622" s="14">
        <v>55</v>
      </c>
      <c r="H622" s="26"/>
      <c r="I622" s="27"/>
      <c r="J622" s="27"/>
      <c r="K622" s="27"/>
      <c r="L622" s="16">
        <f t="shared" si="271"/>
        <v>55</v>
      </c>
    </row>
    <row r="623" spans="1:12" s="20" customFormat="1" ht="113.25" hidden="1" customHeight="1">
      <c r="A623" s="114" t="s">
        <v>542</v>
      </c>
      <c r="B623" s="18" t="s">
        <v>27</v>
      </c>
      <c r="C623" s="18" t="s">
        <v>57</v>
      </c>
      <c r="D623" s="18" t="s">
        <v>57</v>
      </c>
      <c r="E623" s="18" t="s">
        <v>543</v>
      </c>
      <c r="F623" s="18"/>
      <c r="G623" s="5">
        <f>G624</f>
        <v>90</v>
      </c>
      <c r="H623" s="5">
        <f>H624</f>
        <v>0</v>
      </c>
      <c r="I623" s="5">
        <f>I624</f>
        <v>0</v>
      </c>
      <c r="J623" s="5">
        <f>J624</f>
        <v>0</v>
      </c>
      <c r="K623" s="5">
        <f t="shared" ref="K623:L623" si="274">K624</f>
        <v>0</v>
      </c>
      <c r="L623" s="5">
        <f t="shared" si="274"/>
        <v>90</v>
      </c>
    </row>
    <row r="624" spans="1:12" ht="25.5" hidden="1">
      <c r="A624" s="90" t="s">
        <v>43</v>
      </c>
      <c r="B624" s="24" t="s">
        <v>27</v>
      </c>
      <c r="C624" s="24" t="s">
        <v>57</v>
      </c>
      <c r="D624" s="24" t="s">
        <v>57</v>
      </c>
      <c r="E624" s="24" t="s">
        <v>543</v>
      </c>
      <c r="F624" s="24" t="s">
        <v>44</v>
      </c>
      <c r="G624" s="14">
        <v>90</v>
      </c>
      <c r="H624" s="26"/>
      <c r="I624" s="27"/>
      <c r="J624" s="27"/>
      <c r="K624" s="27"/>
      <c r="L624" s="16">
        <f t="shared" si="271"/>
        <v>90</v>
      </c>
    </row>
    <row r="625" spans="1:12" s="20" customFormat="1" ht="69" hidden="1" customHeight="1">
      <c r="A625" s="114" t="s">
        <v>544</v>
      </c>
      <c r="B625" s="18" t="s">
        <v>27</v>
      </c>
      <c r="C625" s="18" t="s">
        <v>57</v>
      </c>
      <c r="D625" s="18" t="s">
        <v>57</v>
      </c>
      <c r="E625" s="18" t="s">
        <v>545</v>
      </c>
      <c r="F625" s="18"/>
      <c r="G625" s="5">
        <f>G626</f>
        <v>191</v>
      </c>
      <c r="H625" s="5">
        <f>H626</f>
        <v>0</v>
      </c>
      <c r="I625" s="5">
        <f>I626</f>
        <v>0</v>
      </c>
      <c r="J625" s="5">
        <f>J626</f>
        <v>0</v>
      </c>
      <c r="K625" s="5">
        <f t="shared" ref="K625:L625" si="275">K626</f>
        <v>0</v>
      </c>
      <c r="L625" s="5">
        <f t="shared" si="275"/>
        <v>191</v>
      </c>
    </row>
    <row r="626" spans="1:12" ht="25.5" hidden="1">
      <c r="A626" s="90" t="s">
        <v>43</v>
      </c>
      <c r="B626" s="24" t="s">
        <v>27</v>
      </c>
      <c r="C626" s="24" t="s">
        <v>57</v>
      </c>
      <c r="D626" s="24" t="s">
        <v>57</v>
      </c>
      <c r="E626" s="24" t="s">
        <v>545</v>
      </c>
      <c r="F626" s="24" t="s">
        <v>44</v>
      </c>
      <c r="G626" s="14">
        <v>191</v>
      </c>
      <c r="H626" s="26"/>
      <c r="I626" s="27"/>
      <c r="J626" s="27"/>
      <c r="K626" s="27"/>
      <c r="L626" s="16">
        <f t="shared" si="271"/>
        <v>191</v>
      </c>
    </row>
    <row r="627" spans="1:12" s="20" customFormat="1" ht="90" hidden="1" customHeight="1">
      <c r="A627" s="114" t="s">
        <v>546</v>
      </c>
      <c r="B627" s="18" t="s">
        <v>27</v>
      </c>
      <c r="C627" s="18" t="s">
        <v>57</v>
      </c>
      <c r="D627" s="18" t="s">
        <v>57</v>
      </c>
      <c r="E627" s="18" t="s">
        <v>547</v>
      </c>
      <c r="F627" s="18"/>
      <c r="G627" s="5">
        <f t="shared" ref="G627:L627" si="276">G628</f>
        <v>85</v>
      </c>
      <c r="H627" s="5">
        <f t="shared" si="276"/>
        <v>0</v>
      </c>
      <c r="I627" s="5">
        <f t="shared" si="276"/>
        <v>0</v>
      </c>
      <c r="J627" s="5">
        <f t="shared" si="276"/>
        <v>0</v>
      </c>
      <c r="K627" s="5">
        <f t="shared" si="276"/>
        <v>0</v>
      </c>
      <c r="L627" s="5">
        <f t="shared" si="276"/>
        <v>85</v>
      </c>
    </row>
    <row r="628" spans="1:12" ht="25.5" hidden="1">
      <c r="A628" s="90" t="s">
        <v>43</v>
      </c>
      <c r="B628" s="24" t="s">
        <v>27</v>
      </c>
      <c r="C628" s="24" t="s">
        <v>57</v>
      </c>
      <c r="D628" s="24" t="s">
        <v>57</v>
      </c>
      <c r="E628" s="24" t="s">
        <v>547</v>
      </c>
      <c r="F628" s="24" t="s">
        <v>44</v>
      </c>
      <c r="G628" s="14">
        <v>85</v>
      </c>
      <c r="H628" s="26"/>
      <c r="I628" s="27"/>
      <c r="J628" s="27"/>
      <c r="K628" s="27"/>
      <c r="L628" s="16">
        <f t="shared" si="271"/>
        <v>85</v>
      </c>
    </row>
    <row r="629" spans="1:12" s="20" customFormat="1" ht="90" hidden="1" customHeight="1">
      <c r="A629" s="114" t="s">
        <v>548</v>
      </c>
      <c r="B629" s="18" t="s">
        <v>27</v>
      </c>
      <c r="C629" s="18" t="s">
        <v>57</v>
      </c>
      <c r="D629" s="18" t="s">
        <v>57</v>
      </c>
      <c r="E629" s="18" t="s">
        <v>549</v>
      </c>
      <c r="F629" s="18"/>
      <c r="G629" s="5">
        <f>G630</f>
        <v>128</v>
      </c>
      <c r="H629" s="5">
        <f>H630</f>
        <v>0</v>
      </c>
      <c r="I629" s="5">
        <f>I630</f>
        <v>0</v>
      </c>
      <c r="J629" s="5">
        <f>J630</f>
        <v>0</v>
      </c>
      <c r="K629" s="5">
        <f t="shared" ref="K629:L629" si="277">K630</f>
        <v>0</v>
      </c>
      <c r="L629" s="5">
        <f t="shared" si="277"/>
        <v>128</v>
      </c>
    </row>
    <row r="630" spans="1:12" ht="25.5" hidden="1">
      <c r="A630" s="90" t="s">
        <v>43</v>
      </c>
      <c r="B630" s="24" t="s">
        <v>27</v>
      </c>
      <c r="C630" s="24" t="s">
        <v>57</v>
      </c>
      <c r="D630" s="24" t="s">
        <v>57</v>
      </c>
      <c r="E630" s="24" t="s">
        <v>549</v>
      </c>
      <c r="F630" s="24" t="s">
        <v>44</v>
      </c>
      <c r="G630" s="14">
        <v>128</v>
      </c>
      <c r="H630" s="26"/>
      <c r="I630" s="27"/>
      <c r="J630" s="27"/>
      <c r="K630" s="27"/>
      <c r="L630" s="16">
        <f t="shared" si="271"/>
        <v>128</v>
      </c>
    </row>
    <row r="631" spans="1:12" s="20" customFormat="1" ht="80.25" hidden="1" customHeight="1">
      <c r="A631" s="114" t="s">
        <v>550</v>
      </c>
      <c r="B631" s="18" t="s">
        <v>27</v>
      </c>
      <c r="C631" s="18" t="s">
        <v>57</v>
      </c>
      <c r="D631" s="18" t="s">
        <v>57</v>
      </c>
      <c r="E631" s="18" t="s">
        <v>551</v>
      </c>
      <c r="F631" s="18"/>
      <c r="G631" s="5">
        <f>G632</f>
        <v>120</v>
      </c>
      <c r="H631" s="5">
        <f>H632</f>
        <v>0</v>
      </c>
      <c r="I631" s="5">
        <f>I632</f>
        <v>0</v>
      </c>
      <c r="J631" s="5">
        <f>J632</f>
        <v>0</v>
      </c>
      <c r="K631" s="5">
        <f t="shared" ref="K631:L631" si="278">K632</f>
        <v>0</v>
      </c>
      <c r="L631" s="5">
        <f t="shared" si="278"/>
        <v>120</v>
      </c>
    </row>
    <row r="632" spans="1:12" ht="25.5" hidden="1">
      <c r="A632" s="90" t="s">
        <v>43</v>
      </c>
      <c r="B632" s="24" t="s">
        <v>27</v>
      </c>
      <c r="C632" s="24" t="s">
        <v>57</v>
      </c>
      <c r="D632" s="24" t="s">
        <v>57</v>
      </c>
      <c r="E632" s="24" t="s">
        <v>551</v>
      </c>
      <c r="F632" s="24" t="s">
        <v>44</v>
      </c>
      <c r="G632" s="14">
        <v>120</v>
      </c>
      <c r="H632" s="26"/>
      <c r="I632" s="27"/>
      <c r="J632" s="27"/>
      <c r="K632" s="27"/>
      <c r="L632" s="16">
        <f t="shared" si="271"/>
        <v>120</v>
      </c>
    </row>
    <row r="633" spans="1:12" s="20" customFormat="1" ht="72" hidden="1" customHeight="1">
      <c r="A633" s="114" t="s">
        <v>552</v>
      </c>
      <c r="B633" s="18" t="s">
        <v>27</v>
      </c>
      <c r="C633" s="18" t="s">
        <v>57</v>
      </c>
      <c r="D633" s="18" t="s">
        <v>57</v>
      </c>
      <c r="E633" s="18" t="s">
        <v>553</v>
      </c>
      <c r="F633" s="18"/>
      <c r="G633" s="5">
        <f>G634</f>
        <v>55</v>
      </c>
      <c r="H633" s="5">
        <f>H634</f>
        <v>0</v>
      </c>
      <c r="I633" s="5">
        <f>I634</f>
        <v>0</v>
      </c>
      <c r="J633" s="5">
        <f>J634</f>
        <v>0</v>
      </c>
      <c r="K633" s="5">
        <f t="shared" ref="K633:L633" si="279">K634</f>
        <v>0</v>
      </c>
      <c r="L633" s="5">
        <f t="shared" si="279"/>
        <v>55</v>
      </c>
    </row>
    <row r="634" spans="1:12" ht="25.5" hidden="1">
      <c r="A634" s="90" t="s">
        <v>43</v>
      </c>
      <c r="B634" s="24" t="s">
        <v>27</v>
      </c>
      <c r="C634" s="24" t="s">
        <v>57</v>
      </c>
      <c r="D634" s="24" t="s">
        <v>57</v>
      </c>
      <c r="E634" s="24" t="s">
        <v>553</v>
      </c>
      <c r="F634" s="24" t="s">
        <v>44</v>
      </c>
      <c r="G634" s="14">
        <v>55</v>
      </c>
      <c r="H634" s="26"/>
      <c r="I634" s="27"/>
      <c r="J634" s="27"/>
      <c r="K634" s="27"/>
      <c r="L634" s="16">
        <f t="shared" si="271"/>
        <v>55</v>
      </c>
    </row>
    <row r="635" spans="1:12" s="20" customFormat="1" hidden="1">
      <c r="A635" s="89" t="s">
        <v>554</v>
      </c>
      <c r="B635" s="18"/>
      <c r="C635" s="18" t="s">
        <v>57</v>
      </c>
      <c r="D635" s="18" t="s">
        <v>57</v>
      </c>
      <c r="E635" s="18" t="s">
        <v>555</v>
      </c>
      <c r="F635" s="18"/>
      <c r="G635" s="5">
        <f>G636+G638+G640+G642+G644</f>
        <v>206</v>
      </c>
      <c r="H635" s="5">
        <f>H636+H638+H640+H642+H644</f>
        <v>0</v>
      </c>
      <c r="I635" s="5">
        <f>I636+I638+I640+I642+I644</f>
        <v>0</v>
      </c>
      <c r="J635" s="5">
        <f>J636+J638+J640+J642+J644</f>
        <v>0</v>
      </c>
      <c r="K635" s="5">
        <f t="shared" ref="K635:L635" si="280">K636+K638+K640+K642+K644</f>
        <v>0</v>
      </c>
      <c r="L635" s="5">
        <f t="shared" si="280"/>
        <v>206</v>
      </c>
    </row>
    <row r="636" spans="1:12" s="20" customFormat="1" ht="78.75" hidden="1" customHeight="1">
      <c r="A636" s="114" t="s">
        <v>556</v>
      </c>
      <c r="B636" s="18" t="s">
        <v>27</v>
      </c>
      <c r="C636" s="18" t="s">
        <v>57</v>
      </c>
      <c r="D636" s="18" t="s">
        <v>57</v>
      </c>
      <c r="E636" s="18" t="s">
        <v>557</v>
      </c>
      <c r="F636" s="18"/>
      <c r="G636" s="5">
        <f>G637</f>
        <v>51</v>
      </c>
      <c r="H636" s="5">
        <f>H637</f>
        <v>0</v>
      </c>
      <c r="I636" s="5">
        <f>I637</f>
        <v>0</v>
      </c>
      <c r="J636" s="5">
        <f>J637</f>
        <v>0</v>
      </c>
      <c r="K636" s="5">
        <f t="shared" ref="K636:L636" si="281">K637</f>
        <v>0</v>
      </c>
      <c r="L636" s="5">
        <f t="shared" si="281"/>
        <v>51</v>
      </c>
    </row>
    <row r="637" spans="1:12" ht="25.5" hidden="1">
      <c r="A637" s="90" t="s">
        <v>43</v>
      </c>
      <c r="B637" s="24" t="s">
        <v>27</v>
      </c>
      <c r="C637" s="24" t="s">
        <v>57</v>
      </c>
      <c r="D637" s="24" t="s">
        <v>57</v>
      </c>
      <c r="E637" s="24" t="s">
        <v>557</v>
      </c>
      <c r="F637" s="24" t="s">
        <v>44</v>
      </c>
      <c r="G637" s="14">
        <v>51</v>
      </c>
      <c r="H637" s="26"/>
      <c r="I637" s="27"/>
      <c r="J637" s="27"/>
      <c r="K637" s="27"/>
      <c r="L637" s="16">
        <f t="shared" si="271"/>
        <v>51</v>
      </c>
    </row>
    <row r="638" spans="1:12" s="20" customFormat="1" ht="154.5" hidden="1" customHeight="1">
      <c r="A638" s="114" t="s">
        <v>558</v>
      </c>
      <c r="B638" s="18" t="s">
        <v>27</v>
      </c>
      <c r="C638" s="18" t="s">
        <v>57</v>
      </c>
      <c r="D638" s="18" t="s">
        <v>57</v>
      </c>
      <c r="E638" s="18" t="s">
        <v>559</v>
      </c>
      <c r="F638" s="18"/>
      <c r="G638" s="5">
        <f>G639</f>
        <v>25</v>
      </c>
      <c r="H638" s="5">
        <f>H639</f>
        <v>0</v>
      </c>
      <c r="I638" s="5">
        <f>I639</f>
        <v>0</v>
      </c>
      <c r="J638" s="5">
        <f>J639</f>
        <v>0</v>
      </c>
      <c r="K638" s="5">
        <f t="shared" ref="K638:L638" si="282">K639</f>
        <v>0</v>
      </c>
      <c r="L638" s="5">
        <f t="shared" si="282"/>
        <v>25</v>
      </c>
    </row>
    <row r="639" spans="1:12" ht="25.5" hidden="1">
      <c r="A639" s="90" t="s">
        <v>43</v>
      </c>
      <c r="B639" s="24" t="s">
        <v>27</v>
      </c>
      <c r="C639" s="24" t="s">
        <v>57</v>
      </c>
      <c r="D639" s="24" t="s">
        <v>57</v>
      </c>
      <c r="E639" s="24" t="s">
        <v>559</v>
      </c>
      <c r="F639" s="24" t="s">
        <v>44</v>
      </c>
      <c r="G639" s="14">
        <v>25</v>
      </c>
      <c r="H639" s="26"/>
      <c r="I639" s="27"/>
      <c r="J639" s="27"/>
      <c r="K639" s="27"/>
      <c r="L639" s="16">
        <f t="shared" si="271"/>
        <v>25</v>
      </c>
    </row>
    <row r="640" spans="1:12" s="20" customFormat="1" ht="100.5" hidden="1" customHeight="1">
      <c r="A640" s="114" t="s">
        <v>560</v>
      </c>
      <c r="B640" s="18" t="s">
        <v>27</v>
      </c>
      <c r="C640" s="18" t="s">
        <v>57</v>
      </c>
      <c r="D640" s="18" t="s">
        <v>57</v>
      </c>
      <c r="E640" s="18" t="s">
        <v>561</v>
      </c>
      <c r="F640" s="18"/>
      <c r="G640" s="5">
        <f>G641</f>
        <v>60</v>
      </c>
      <c r="H640" s="5">
        <f>H641</f>
        <v>0</v>
      </c>
      <c r="I640" s="5">
        <f>I641</f>
        <v>0</v>
      </c>
      <c r="J640" s="5">
        <f>J641</f>
        <v>0</v>
      </c>
      <c r="K640" s="5">
        <f t="shared" ref="K640:L640" si="283">K641</f>
        <v>0</v>
      </c>
      <c r="L640" s="5">
        <f t="shared" si="283"/>
        <v>60</v>
      </c>
    </row>
    <row r="641" spans="1:12" ht="25.5" hidden="1">
      <c r="A641" s="90" t="s">
        <v>43</v>
      </c>
      <c r="B641" s="24" t="s">
        <v>27</v>
      </c>
      <c r="C641" s="24" t="s">
        <v>57</v>
      </c>
      <c r="D641" s="24" t="s">
        <v>57</v>
      </c>
      <c r="E641" s="24" t="s">
        <v>561</v>
      </c>
      <c r="F641" s="24" t="s">
        <v>44</v>
      </c>
      <c r="G641" s="14">
        <v>60</v>
      </c>
      <c r="H641" s="26"/>
      <c r="I641" s="27"/>
      <c r="J641" s="27"/>
      <c r="K641" s="27"/>
      <c r="L641" s="16">
        <f t="shared" si="271"/>
        <v>60</v>
      </c>
    </row>
    <row r="642" spans="1:12" s="20" customFormat="1" ht="43.5" hidden="1" customHeight="1">
      <c r="A642" s="114" t="s">
        <v>562</v>
      </c>
      <c r="B642" s="18" t="s">
        <v>27</v>
      </c>
      <c r="C642" s="18" t="s">
        <v>57</v>
      </c>
      <c r="D642" s="18" t="s">
        <v>57</v>
      </c>
      <c r="E642" s="18" t="s">
        <v>563</v>
      </c>
      <c r="F642" s="18"/>
      <c r="G642" s="5">
        <f>G643</f>
        <v>30</v>
      </c>
      <c r="H642" s="5">
        <f>H643</f>
        <v>0</v>
      </c>
      <c r="I642" s="5">
        <f>I643</f>
        <v>0</v>
      </c>
      <c r="J642" s="5">
        <f>J643</f>
        <v>0</v>
      </c>
      <c r="K642" s="5">
        <f t="shared" ref="K642:L642" si="284">K643</f>
        <v>0</v>
      </c>
      <c r="L642" s="5">
        <f t="shared" si="284"/>
        <v>30</v>
      </c>
    </row>
    <row r="643" spans="1:12" ht="25.5" hidden="1">
      <c r="A643" s="90" t="s">
        <v>43</v>
      </c>
      <c r="B643" s="24" t="s">
        <v>27</v>
      </c>
      <c r="C643" s="24" t="s">
        <v>57</v>
      </c>
      <c r="D643" s="24" t="s">
        <v>57</v>
      </c>
      <c r="E643" s="24" t="s">
        <v>563</v>
      </c>
      <c r="F643" s="24" t="s">
        <v>44</v>
      </c>
      <c r="G643" s="14">
        <v>30</v>
      </c>
      <c r="H643" s="26"/>
      <c r="I643" s="27"/>
      <c r="J643" s="27"/>
      <c r="K643" s="27"/>
      <c r="L643" s="16">
        <f t="shared" si="271"/>
        <v>30</v>
      </c>
    </row>
    <row r="644" spans="1:12" s="20" customFormat="1" ht="204" hidden="1" customHeight="1">
      <c r="A644" s="114" t="s">
        <v>564</v>
      </c>
      <c r="B644" s="18" t="s">
        <v>27</v>
      </c>
      <c r="C644" s="18" t="s">
        <v>57</v>
      </c>
      <c r="D644" s="18" t="s">
        <v>57</v>
      </c>
      <c r="E644" s="18" t="s">
        <v>565</v>
      </c>
      <c r="F644" s="18"/>
      <c r="G644" s="5">
        <f>G645</f>
        <v>40</v>
      </c>
      <c r="H644" s="5">
        <f>H645</f>
        <v>0</v>
      </c>
      <c r="I644" s="5">
        <f>I645</f>
        <v>0</v>
      </c>
      <c r="J644" s="5">
        <f>J645</f>
        <v>0</v>
      </c>
      <c r="K644" s="5">
        <f t="shared" ref="K644:L644" si="285">K645</f>
        <v>0</v>
      </c>
      <c r="L644" s="5">
        <f t="shared" si="285"/>
        <v>40</v>
      </c>
    </row>
    <row r="645" spans="1:12" ht="25.5" hidden="1">
      <c r="A645" s="90" t="s">
        <v>43</v>
      </c>
      <c r="B645" s="24" t="s">
        <v>27</v>
      </c>
      <c r="C645" s="24" t="s">
        <v>57</v>
      </c>
      <c r="D645" s="24" t="s">
        <v>57</v>
      </c>
      <c r="E645" s="24" t="s">
        <v>565</v>
      </c>
      <c r="F645" s="24" t="s">
        <v>44</v>
      </c>
      <c r="G645" s="14">
        <v>40</v>
      </c>
      <c r="H645" s="26"/>
      <c r="I645" s="27"/>
      <c r="J645" s="27"/>
      <c r="K645" s="27"/>
      <c r="L645" s="16">
        <f t="shared" si="271"/>
        <v>40</v>
      </c>
    </row>
    <row r="646" spans="1:12" s="20" customFormat="1" hidden="1">
      <c r="A646" s="89" t="s">
        <v>566</v>
      </c>
      <c r="B646" s="18"/>
      <c r="C646" s="18" t="s">
        <v>57</v>
      </c>
      <c r="D646" s="18" t="s">
        <v>57</v>
      </c>
      <c r="E646" s="18" t="s">
        <v>567</v>
      </c>
      <c r="F646" s="18"/>
      <c r="G646" s="5">
        <f>G647+G649+G651+G653+G655</f>
        <v>311</v>
      </c>
      <c r="H646" s="5">
        <f>H647+H649+H651+H653+H655</f>
        <v>0</v>
      </c>
      <c r="I646" s="5">
        <f>I647+I649+I651+I653+I655</f>
        <v>70</v>
      </c>
      <c r="J646" s="5">
        <f>J647+J649+J651+J653+J655</f>
        <v>0</v>
      </c>
      <c r="K646" s="5">
        <f t="shared" ref="K646:L646" si="286">K647+K649+K651+K653+K655</f>
        <v>0</v>
      </c>
      <c r="L646" s="5">
        <f t="shared" si="286"/>
        <v>381</v>
      </c>
    </row>
    <row r="647" spans="1:12" s="20" customFormat="1" ht="150" hidden="1" customHeight="1">
      <c r="A647" s="114" t="s">
        <v>568</v>
      </c>
      <c r="B647" s="18" t="s">
        <v>27</v>
      </c>
      <c r="C647" s="18" t="s">
        <v>57</v>
      </c>
      <c r="D647" s="18" t="s">
        <v>57</v>
      </c>
      <c r="E647" s="18" t="s">
        <v>569</v>
      </c>
      <c r="F647" s="18"/>
      <c r="G647" s="5">
        <f>G648</f>
        <v>66</v>
      </c>
      <c r="H647" s="5">
        <f>H648</f>
        <v>0</v>
      </c>
      <c r="I647" s="5">
        <f>I648</f>
        <v>0</v>
      </c>
      <c r="J647" s="5">
        <f>J648</f>
        <v>0</v>
      </c>
      <c r="K647" s="5">
        <f t="shared" ref="K647:L647" si="287">K648</f>
        <v>0</v>
      </c>
      <c r="L647" s="5">
        <f t="shared" si="287"/>
        <v>66</v>
      </c>
    </row>
    <row r="648" spans="1:12" ht="25.5" hidden="1">
      <c r="A648" s="90" t="s">
        <v>43</v>
      </c>
      <c r="B648" s="24" t="s">
        <v>27</v>
      </c>
      <c r="C648" s="24" t="s">
        <v>57</v>
      </c>
      <c r="D648" s="24" t="s">
        <v>57</v>
      </c>
      <c r="E648" s="24" t="s">
        <v>569</v>
      </c>
      <c r="F648" s="24" t="s">
        <v>44</v>
      </c>
      <c r="G648" s="14">
        <v>66</v>
      </c>
      <c r="H648" s="26"/>
      <c r="I648" s="27"/>
      <c r="J648" s="27"/>
      <c r="K648" s="27"/>
      <c r="L648" s="16">
        <f t="shared" si="271"/>
        <v>66</v>
      </c>
    </row>
    <row r="649" spans="1:12" s="20" customFormat="1" ht="63.75" hidden="1">
      <c r="A649" s="89" t="s">
        <v>570</v>
      </c>
      <c r="B649" s="18" t="s">
        <v>27</v>
      </c>
      <c r="C649" s="18" t="s">
        <v>57</v>
      </c>
      <c r="D649" s="18" t="s">
        <v>57</v>
      </c>
      <c r="E649" s="18" t="s">
        <v>571</v>
      </c>
      <c r="F649" s="18"/>
      <c r="G649" s="5">
        <f>G650</f>
        <v>130</v>
      </c>
      <c r="H649" s="5">
        <f>H650</f>
        <v>0</v>
      </c>
      <c r="I649" s="5">
        <f>I650</f>
        <v>0</v>
      </c>
      <c r="J649" s="5">
        <f>J650</f>
        <v>0</v>
      </c>
      <c r="K649" s="5">
        <f t="shared" ref="K649:L649" si="288">K650</f>
        <v>0</v>
      </c>
      <c r="L649" s="5">
        <f t="shared" si="288"/>
        <v>130</v>
      </c>
    </row>
    <row r="650" spans="1:12" ht="25.5" hidden="1">
      <c r="A650" s="90" t="s">
        <v>43</v>
      </c>
      <c r="B650" s="24" t="s">
        <v>27</v>
      </c>
      <c r="C650" s="24" t="s">
        <v>57</v>
      </c>
      <c r="D650" s="24" t="s">
        <v>57</v>
      </c>
      <c r="E650" s="24" t="s">
        <v>571</v>
      </c>
      <c r="F650" s="24" t="s">
        <v>44</v>
      </c>
      <c r="G650" s="14">
        <v>130</v>
      </c>
      <c r="H650" s="26"/>
      <c r="I650" s="27"/>
      <c r="J650" s="27"/>
      <c r="K650" s="27"/>
      <c r="L650" s="16">
        <f t="shared" si="271"/>
        <v>130</v>
      </c>
    </row>
    <row r="651" spans="1:12" s="20" customFormat="1" ht="75.75" hidden="1" customHeight="1">
      <c r="A651" s="114" t="s">
        <v>572</v>
      </c>
      <c r="B651" s="18" t="s">
        <v>27</v>
      </c>
      <c r="C651" s="18" t="s">
        <v>57</v>
      </c>
      <c r="D651" s="18" t="s">
        <v>57</v>
      </c>
      <c r="E651" s="18" t="s">
        <v>573</v>
      </c>
      <c r="F651" s="18"/>
      <c r="G651" s="5">
        <f>G652</f>
        <v>65</v>
      </c>
      <c r="H651" s="5">
        <f>H652</f>
        <v>0</v>
      </c>
      <c r="I651" s="5">
        <f>I652</f>
        <v>0</v>
      </c>
      <c r="J651" s="5">
        <f>J652</f>
        <v>0</v>
      </c>
      <c r="K651" s="5">
        <f t="shared" ref="K651:L651" si="289">K652</f>
        <v>0</v>
      </c>
      <c r="L651" s="5">
        <f t="shared" si="289"/>
        <v>65</v>
      </c>
    </row>
    <row r="652" spans="1:12" ht="25.5" hidden="1">
      <c r="A652" s="90" t="s">
        <v>43</v>
      </c>
      <c r="B652" s="24" t="s">
        <v>27</v>
      </c>
      <c r="C652" s="24" t="s">
        <v>57</v>
      </c>
      <c r="D652" s="24" t="s">
        <v>57</v>
      </c>
      <c r="E652" s="24" t="s">
        <v>573</v>
      </c>
      <c r="F652" s="24" t="s">
        <v>44</v>
      </c>
      <c r="G652" s="14">
        <v>65</v>
      </c>
      <c r="H652" s="26"/>
      <c r="I652" s="27"/>
      <c r="J652" s="27"/>
      <c r="K652" s="27"/>
      <c r="L652" s="16">
        <f t="shared" si="271"/>
        <v>65</v>
      </c>
    </row>
    <row r="653" spans="1:12" s="20" customFormat="1" ht="206.25" hidden="1" customHeight="1">
      <c r="A653" s="114" t="s">
        <v>574</v>
      </c>
      <c r="B653" s="18" t="s">
        <v>27</v>
      </c>
      <c r="C653" s="18" t="s">
        <v>57</v>
      </c>
      <c r="D653" s="18" t="s">
        <v>57</v>
      </c>
      <c r="E653" s="18" t="s">
        <v>575</v>
      </c>
      <c r="F653" s="18"/>
      <c r="G653" s="5">
        <f>G654</f>
        <v>50</v>
      </c>
      <c r="H653" s="5">
        <f>H654</f>
        <v>0</v>
      </c>
      <c r="I653" s="5">
        <f>I654</f>
        <v>0</v>
      </c>
      <c r="J653" s="5">
        <f>J654</f>
        <v>0</v>
      </c>
      <c r="K653" s="5">
        <f t="shared" ref="K653:L653" si="290">K654</f>
        <v>0</v>
      </c>
      <c r="L653" s="5">
        <f t="shared" si="290"/>
        <v>50</v>
      </c>
    </row>
    <row r="654" spans="1:12" ht="25.5" hidden="1">
      <c r="A654" s="90" t="s">
        <v>43</v>
      </c>
      <c r="B654" s="24" t="s">
        <v>27</v>
      </c>
      <c r="C654" s="24" t="s">
        <v>57</v>
      </c>
      <c r="D654" s="24" t="s">
        <v>57</v>
      </c>
      <c r="E654" s="24" t="s">
        <v>575</v>
      </c>
      <c r="F654" s="24" t="s">
        <v>44</v>
      </c>
      <c r="G654" s="25">
        <v>50</v>
      </c>
      <c r="H654" s="26"/>
      <c r="I654" s="27"/>
      <c r="J654" s="27"/>
      <c r="K654" s="27"/>
      <c r="L654" s="16">
        <f t="shared" si="271"/>
        <v>50</v>
      </c>
    </row>
    <row r="655" spans="1:12" s="20" customFormat="1" ht="25.5" hidden="1">
      <c r="A655" s="115" t="s">
        <v>576</v>
      </c>
      <c r="B655" s="18" t="s">
        <v>27</v>
      </c>
      <c r="C655" s="18" t="s">
        <v>57</v>
      </c>
      <c r="D655" s="18" t="s">
        <v>57</v>
      </c>
      <c r="E655" s="18" t="s">
        <v>577</v>
      </c>
      <c r="F655" s="18"/>
      <c r="G655" s="19">
        <f>G656</f>
        <v>0</v>
      </c>
      <c r="H655" s="19">
        <f>H656</f>
        <v>0</v>
      </c>
      <c r="I655" s="19">
        <f>I656</f>
        <v>70</v>
      </c>
      <c r="J655" s="19">
        <f>J656</f>
        <v>0</v>
      </c>
      <c r="K655" s="19">
        <f t="shared" ref="K655:L655" si="291">K656</f>
        <v>0</v>
      </c>
      <c r="L655" s="19">
        <f t="shared" si="291"/>
        <v>70</v>
      </c>
    </row>
    <row r="656" spans="1:12" ht="25.5" hidden="1">
      <c r="A656" s="90" t="s">
        <v>43</v>
      </c>
      <c r="B656" s="24" t="s">
        <v>27</v>
      </c>
      <c r="C656" s="24" t="s">
        <v>57</v>
      </c>
      <c r="D656" s="24" t="s">
        <v>57</v>
      </c>
      <c r="E656" s="24" t="s">
        <v>577</v>
      </c>
      <c r="F656" s="24" t="s">
        <v>44</v>
      </c>
      <c r="G656" s="25"/>
      <c r="H656" s="26"/>
      <c r="I656" s="27">
        <v>70</v>
      </c>
      <c r="J656" s="27"/>
      <c r="K656" s="27"/>
      <c r="L656" s="16">
        <f t="shared" si="271"/>
        <v>70</v>
      </c>
    </row>
    <row r="657" spans="1:12" s="20" customFormat="1" ht="25.5">
      <c r="A657" s="245" t="s">
        <v>578</v>
      </c>
      <c r="B657" s="243" t="s">
        <v>27</v>
      </c>
      <c r="C657" s="243" t="s">
        <v>57</v>
      </c>
      <c r="D657" s="243" t="s">
        <v>57</v>
      </c>
      <c r="E657" s="243" t="s">
        <v>579</v>
      </c>
      <c r="F657" s="243"/>
      <c r="G657" s="244">
        <f>G658</f>
        <v>0</v>
      </c>
      <c r="H657" s="244">
        <f>H658</f>
        <v>0</v>
      </c>
      <c r="I657" s="244">
        <f>I658</f>
        <v>750</v>
      </c>
      <c r="J657" s="244">
        <f>J658</f>
        <v>0</v>
      </c>
      <c r="K657" s="244">
        <f t="shared" ref="K657:L657" si="292">K658</f>
        <v>0</v>
      </c>
      <c r="L657" s="244">
        <f t="shared" si="292"/>
        <v>750</v>
      </c>
    </row>
    <row r="658" spans="1:12" ht="25.5">
      <c r="A658" s="255" t="s">
        <v>43</v>
      </c>
      <c r="B658" s="247" t="s">
        <v>27</v>
      </c>
      <c r="C658" s="247" t="s">
        <v>57</v>
      </c>
      <c r="D658" s="247" t="s">
        <v>57</v>
      </c>
      <c r="E658" s="247" t="s">
        <v>579</v>
      </c>
      <c r="F658" s="247" t="s">
        <v>44</v>
      </c>
      <c r="G658" s="248"/>
      <c r="H658" s="258"/>
      <c r="I658" s="259">
        <v>750</v>
      </c>
      <c r="J658" s="259"/>
      <c r="K658" s="259"/>
      <c r="L658" s="250">
        <f t="shared" si="271"/>
        <v>750</v>
      </c>
    </row>
    <row r="659" spans="1:12">
      <c r="A659" s="245" t="s">
        <v>580</v>
      </c>
      <c r="B659" s="243" t="s">
        <v>27</v>
      </c>
      <c r="C659" s="243" t="s">
        <v>57</v>
      </c>
      <c r="D659" s="243" t="s">
        <v>57</v>
      </c>
      <c r="E659" s="243" t="s">
        <v>581</v>
      </c>
      <c r="F659" s="243"/>
      <c r="G659" s="244">
        <f>G660+G661</f>
        <v>0</v>
      </c>
      <c r="H659" s="244">
        <f>H660+H661</f>
        <v>0</v>
      </c>
      <c r="I659" s="244">
        <f>I660+I661</f>
        <v>3614.7</v>
      </c>
      <c r="J659" s="244">
        <f>J660+J661</f>
        <v>0</v>
      </c>
      <c r="K659" s="244">
        <f t="shared" ref="K659:L659" si="293">K660+K661</f>
        <v>0</v>
      </c>
      <c r="L659" s="244">
        <f t="shared" si="293"/>
        <v>3614.7</v>
      </c>
    </row>
    <row r="660" spans="1:12" ht="25.5">
      <c r="A660" s="255" t="s">
        <v>43</v>
      </c>
      <c r="B660" s="247" t="s">
        <v>27</v>
      </c>
      <c r="C660" s="247" t="s">
        <v>57</v>
      </c>
      <c r="D660" s="247" t="s">
        <v>57</v>
      </c>
      <c r="E660" s="247" t="s">
        <v>581</v>
      </c>
      <c r="F660" s="247" t="s">
        <v>44</v>
      </c>
      <c r="G660" s="248"/>
      <c r="H660" s="258"/>
      <c r="I660" s="259">
        <v>3614.7</v>
      </c>
      <c r="J660" s="259">
        <v>-2567.875</v>
      </c>
      <c r="K660" s="259"/>
      <c r="L660" s="250">
        <f t="shared" si="271"/>
        <v>1046.8249999999998</v>
      </c>
    </row>
    <row r="661" spans="1:12" ht="51">
      <c r="A661" s="274" t="s">
        <v>349</v>
      </c>
      <c r="B661" s="247" t="s">
        <v>27</v>
      </c>
      <c r="C661" s="247" t="s">
        <v>57</v>
      </c>
      <c r="D661" s="247" t="s">
        <v>57</v>
      </c>
      <c r="E661" s="247" t="s">
        <v>581</v>
      </c>
      <c r="F661" s="247" t="s">
        <v>87</v>
      </c>
      <c r="G661" s="248"/>
      <c r="H661" s="258"/>
      <c r="I661" s="259"/>
      <c r="J661" s="259">
        <v>2567.875</v>
      </c>
      <c r="K661" s="259"/>
      <c r="L661" s="250">
        <f t="shared" si="271"/>
        <v>2567.875</v>
      </c>
    </row>
    <row r="662" spans="1:12" s="20" customFormat="1" ht="25.5">
      <c r="A662" s="245" t="s">
        <v>582</v>
      </c>
      <c r="B662" s="243" t="s">
        <v>27</v>
      </c>
      <c r="C662" s="243" t="s">
        <v>57</v>
      </c>
      <c r="D662" s="243" t="s">
        <v>57</v>
      </c>
      <c r="E662" s="243" t="s">
        <v>583</v>
      </c>
      <c r="F662" s="243"/>
      <c r="G662" s="244">
        <f>G663+G664</f>
        <v>0</v>
      </c>
      <c r="H662" s="244">
        <f>H663+H664</f>
        <v>0</v>
      </c>
      <c r="I662" s="244">
        <f>I663+I664</f>
        <v>3229.7</v>
      </c>
      <c r="J662" s="244">
        <f>J663+J664</f>
        <v>0</v>
      </c>
      <c r="K662" s="244">
        <f t="shared" ref="K662:L662" si="294">K663+K664</f>
        <v>0</v>
      </c>
      <c r="L662" s="244">
        <f t="shared" si="294"/>
        <v>3229.7</v>
      </c>
    </row>
    <row r="663" spans="1:12" ht="25.5">
      <c r="A663" s="255" t="s">
        <v>43</v>
      </c>
      <c r="B663" s="247" t="s">
        <v>27</v>
      </c>
      <c r="C663" s="247" t="s">
        <v>57</v>
      </c>
      <c r="D663" s="247" t="s">
        <v>57</v>
      </c>
      <c r="E663" s="247" t="s">
        <v>583</v>
      </c>
      <c r="F663" s="247" t="s">
        <v>44</v>
      </c>
      <c r="G663" s="248"/>
      <c r="H663" s="258"/>
      <c r="I663" s="259">
        <v>3229.7</v>
      </c>
      <c r="J663" s="259">
        <v>-2285.1849999999999</v>
      </c>
      <c r="K663" s="259"/>
      <c r="L663" s="250">
        <f t="shared" si="271"/>
        <v>944.51499999999987</v>
      </c>
    </row>
    <row r="664" spans="1:12" ht="51">
      <c r="A664" s="274" t="s">
        <v>349</v>
      </c>
      <c r="B664" s="247" t="s">
        <v>27</v>
      </c>
      <c r="C664" s="247" t="s">
        <v>57</v>
      </c>
      <c r="D664" s="247" t="s">
        <v>57</v>
      </c>
      <c r="E664" s="247" t="s">
        <v>583</v>
      </c>
      <c r="F664" s="247" t="s">
        <v>87</v>
      </c>
      <c r="G664" s="248"/>
      <c r="H664" s="258"/>
      <c r="I664" s="259"/>
      <c r="J664" s="259">
        <v>2285.1849999999999</v>
      </c>
      <c r="K664" s="259"/>
      <c r="L664" s="250">
        <f t="shared" si="271"/>
        <v>2285.1849999999999</v>
      </c>
    </row>
    <row r="665" spans="1:12" s="20" customFormat="1" ht="51">
      <c r="A665" s="245" t="s">
        <v>584</v>
      </c>
      <c r="B665" s="243" t="s">
        <v>27</v>
      </c>
      <c r="C665" s="243" t="s">
        <v>57</v>
      </c>
      <c r="D665" s="243" t="s">
        <v>57</v>
      </c>
      <c r="E665" s="243" t="s">
        <v>585</v>
      </c>
      <c r="F665" s="243"/>
      <c r="G665" s="244">
        <f>G666</f>
        <v>0</v>
      </c>
      <c r="H665" s="244">
        <f>H666</f>
        <v>0</v>
      </c>
      <c r="I665" s="244">
        <f>I666</f>
        <v>275</v>
      </c>
      <c r="J665" s="244">
        <f>J666</f>
        <v>0</v>
      </c>
      <c r="K665" s="244">
        <f t="shared" ref="K665:L665" si="295">K666</f>
        <v>0</v>
      </c>
      <c r="L665" s="244">
        <f t="shared" si="295"/>
        <v>275</v>
      </c>
    </row>
    <row r="666" spans="1:12" ht="25.5">
      <c r="A666" s="255" t="s">
        <v>43</v>
      </c>
      <c r="B666" s="247" t="s">
        <v>27</v>
      </c>
      <c r="C666" s="247" t="s">
        <v>57</v>
      </c>
      <c r="D666" s="247" t="s">
        <v>57</v>
      </c>
      <c r="E666" s="247" t="s">
        <v>585</v>
      </c>
      <c r="F666" s="247" t="s">
        <v>44</v>
      </c>
      <c r="G666" s="248"/>
      <c r="H666" s="258"/>
      <c r="I666" s="259">
        <v>275</v>
      </c>
      <c r="J666" s="259"/>
      <c r="K666" s="259"/>
      <c r="L666" s="250">
        <f t="shared" si="271"/>
        <v>275</v>
      </c>
    </row>
    <row r="667" spans="1:12">
      <c r="A667" s="242" t="s">
        <v>586</v>
      </c>
      <c r="B667" s="243" t="s">
        <v>27</v>
      </c>
      <c r="C667" s="243" t="s">
        <v>57</v>
      </c>
      <c r="D667" s="243" t="s">
        <v>139</v>
      </c>
      <c r="E667" s="243"/>
      <c r="F667" s="243"/>
      <c r="G667" s="244">
        <f>G697</f>
        <v>0</v>
      </c>
      <c r="H667" s="244">
        <f t="shared" ref="H667:L667" si="296">H697</f>
        <v>0</v>
      </c>
      <c r="I667" s="244">
        <f t="shared" si="296"/>
        <v>0</v>
      </c>
      <c r="J667" s="244">
        <f t="shared" si="296"/>
        <v>468.4</v>
      </c>
      <c r="K667" s="244">
        <f t="shared" si="296"/>
        <v>0</v>
      </c>
      <c r="L667" s="244">
        <f t="shared" si="296"/>
        <v>468.4</v>
      </c>
    </row>
    <row r="668" spans="1:12" s="20" customFormat="1" hidden="1">
      <c r="A668" s="40" t="s">
        <v>241</v>
      </c>
      <c r="B668" s="42" t="s">
        <v>27</v>
      </c>
      <c r="C668" s="42" t="s">
        <v>57</v>
      </c>
      <c r="D668" s="42" t="s">
        <v>139</v>
      </c>
      <c r="E668" s="42" t="s">
        <v>587</v>
      </c>
      <c r="F668" s="42"/>
      <c r="G668" s="66">
        <f>G669+G671+G673+G680+G687+G689+G691</f>
        <v>63551.7</v>
      </c>
      <c r="H668" s="66">
        <f t="shared" ref="H668:L668" si="297">H669+H671+H673+H680+H687+H689+H691</f>
        <v>311.45030000000003</v>
      </c>
      <c r="I668" s="66">
        <f t="shared" si="297"/>
        <v>2300</v>
      </c>
      <c r="J668" s="66">
        <f t="shared" si="297"/>
        <v>0</v>
      </c>
      <c r="K668" s="66">
        <f t="shared" si="297"/>
        <v>3000</v>
      </c>
      <c r="L668" s="66">
        <f t="shared" si="297"/>
        <v>69163.150299999979</v>
      </c>
    </row>
    <row r="669" spans="1:12" s="20" customFormat="1" hidden="1">
      <c r="A669" s="6" t="s">
        <v>588</v>
      </c>
      <c r="B669" s="7" t="s">
        <v>27</v>
      </c>
      <c r="C669" s="7" t="s">
        <v>57</v>
      </c>
      <c r="D669" s="7" t="s">
        <v>139</v>
      </c>
      <c r="E669" s="7" t="s">
        <v>589</v>
      </c>
      <c r="F669" s="7"/>
      <c r="G669" s="5">
        <f>G670</f>
        <v>1400</v>
      </c>
      <c r="H669" s="5">
        <f>H670</f>
        <v>0</v>
      </c>
      <c r="I669" s="5">
        <f>I670</f>
        <v>-800</v>
      </c>
      <c r="J669" s="5">
        <f>J670</f>
        <v>0</v>
      </c>
      <c r="K669" s="5">
        <f t="shared" ref="K669:L669" si="298">K670</f>
        <v>0</v>
      </c>
      <c r="L669" s="5">
        <f t="shared" si="298"/>
        <v>600</v>
      </c>
    </row>
    <row r="670" spans="1:12" ht="25.5" hidden="1">
      <c r="A670" s="90" t="s">
        <v>43</v>
      </c>
      <c r="B670" s="13" t="s">
        <v>27</v>
      </c>
      <c r="C670" s="13" t="s">
        <v>57</v>
      </c>
      <c r="D670" s="13" t="s">
        <v>139</v>
      </c>
      <c r="E670" s="13" t="s">
        <v>589</v>
      </c>
      <c r="F670" s="13" t="s">
        <v>44</v>
      </c>
      <c r="G670" s="14">
        <v>1400</v>
      </c>
      <c r="H670" s="26"/>
      <c r="I670" s="27">
        <v>-800</v>
      </c>
      <c r="J670" s="27"/>
      <c r="K670" s="27"/>
      <c r="L670" s="16">
        <f t="shared" si="271"/>
        <v>600</v>
      </c>
    </row>
    <row r="671" spans="1:12" s="20" customFormat="1" ht="25.5" hidden="1">
      <c r="A671" s="6" t="s">
        <v>590</v>
      </c>
      <c r="B671" s="7" t="s">
        <v>27</v>
      </c>
      <c r="C671" s="7" t="s">
        <v>57</v>
      </c>
      <c r="D671" s="7" t="s">
        <v>139</v>
      </c>
      <c r="E671" s="7" t="s">
        <v>591</v>
      </c>
      <c r="F671" s="7"/>
      <c r="G671" s="5">
        <f>G672</f>
        <v>1250</v>
      </c>
      <c r="H671" s="5">
        <f>H672</f>
        <v>0</v>
      </c>
      <c r="I671" s="5">
        <f>I672</f>
        <v>-95.325000000000003</v>
      </c>
      <c r="J671" s="5">
        <f>J672</f>
        <v>0</v>
      </c>
      <c r="K671" s="5">
        <f t="shared" ref="K671:L671" si="299">K672</f>
        <v>0</v>
      </c>
      <c r="L671" s="5">
        <f t="shared" si="299"/>
        <v>1154.675</v>
      </c>
    </row>
    <row r="672" spans="1:12" ht="25.5" hidden="1">
      <c r="A672" s="90" t="s">
        <v>43</v>
      </c>
      <c r="B672" s="13" t="s">
        <v>27</v>
      </c>
      <c r="C672" s="13" t="s">
        <v>57</v>
      </c>
      <c r="D672" s="13" t="s">
        <v>139</v>
      </c>
      <c r="E672" s="13" t="s">
        <v>591</v>
      </c>
      <c r="F672" s="13" t="s">
        <v>44</v>
      </c>
      <c r="G672" s="14">
        <f>700+550</f>
        <v>1250</v>
      </c>
      <c r="H672" s="26"/>
      <c r="I672" s="27">
        <v>-95.325000000000003</v>
      </c>
      <c r="J672" s="27"/>
      <c r="K672" s="27"/>
      <c r="L672" s="16">
        <f t="shared" si="271"/>
        <v>1154.675</v>
      </c>
    </row>
    <row r="673" spans="1:12" s="84" customFormat="1" ht="25.5" hidden="1">
      <c r="A673" s="6" t="s">
        <v>592</v>
      </c>
      <c r="B673" s="7" t="s">
        <v>27</v>
      </c>
      <c r="C673" s="7" t="s">
        <v>57</v>
      </c>
      <c r="D673" s="7" t="s">
        <v>139</v>
      </c>
      <c r="E673" s="7" t="s">
        <v>593</v>
      </c>
      <c r="F673" s="7"/>
      <c r="G673" s="5">
        <f>G674+G675+G676+G677+G678+G679</f>
        <v>23144.799999999999</v>
      </c>
      <c r="H673" s="5">
        <f>H674+H675+H676+H677+H678+H679</f>
        <v>0</v>
      </c>
      <c r="I673" s="5">
        <f>I674+I675+I676+I677+I678+I679</f>
        <v>95.324999999999989</v>
      </c>
      <c r="J673" s="5">
        <f>J674+J675+J676+J677+J678+J679</f>
        <v>0</v>
      </c>
      <c r="K673" s="5">
        <f t="shared" ref="K673:L673" si="300">K674+K675+K676+K677+K678+K679</f>
        <v>0</v>
      </c>
      <c r="L673" s="5">
        <f t="shared" si="300"/>
        <v>23240.124999999996</v>
      </c>
    </row>
    <row r="674" spans="1:12" hidden="1">
      <c r="A674" s="12" t="s">
        <v>30</v>
      </c>
      <c r="B674" s="13" t="s">
        <v>27</v>
      </c>
      <c r="C674" s="13" t="s">
        <v>57</v>
      </c>
      <c r="D674" s="13" t="s">
        <v>139</v>
      </c>
      <c r="E674" s="13" t="s">
        <v>593</v>
      </c>
      <c r="F674" s="24" t="s">
        <v>192</v>
      </c>
      <c r="G674" s="14">
        <v>18731.099999999999</v>
      </c>
      <c r="H674" s="26"/>
      <c r="I674" s="27"/>
      <c r="J674" s="27"/>
      <c r="K674" s="27"/>
      <c r="L674" s="16">
        <f t="shared" si="271"/>
        <v>18731.099999999999</v>
      </c>
    </row>
    <row r="675" spans="1:12" ht="25.5" hidden="1">
      <c r="A675" s="28" t="s">
        <v>35</v>
      </c>
      <c r="B675" s="13" t="s">
        <v>27</v>
      </c>
      <c r="C675" s="13" t="s">
        <v>57</v>
      </c>
      <c r="D675" s="13" t="s">
        <v>139</v>
      </c>
      <c r="E675" s="13" t="s">
        <v>593</v>
      </c>
      <c r="F675" s="24" t="s">
        <v>193</v>
      </c>
      <c r="G675" s="14">
        <v>740.3</v>
      </c>
      <c r="H675" s="26"/>
      <c r="I675" s="27">
        <v>35</v>
      </c>
      <c r="J675" s="27"/>
      <c r="K675" s="27"/>
      <c r="L675" s="16">
        <f t="shared" si="271"/>
        <v>775.3</v>
      </c>
    </row>
    <row r="676" spans="1:12" ht="25.5" hidden="1">
      <c r="A676" s="28" t="s">
        <v>41</v>
      </c>
      <c r="B676" s="13" t="s">
        <v>27</v>
      </c>
      <c r="C676" s="13" t="s">
        <v>57</v>
      </c>
      <c r="D676" s="13" t="s">
        <v>139</v>
      </c>
      <c r="E676" s="13" t="s">
        <v>593</v>
      </c>
      <c r="F676" s="24" t="s">
        <v>42</v>
      </c>
      <c r="G676" s="14">
        <v>749.5</v>
      </c>
      <c r="H676" s="26"/>
      <c r="I676" s="27"/>
      <c r="J676" s="27"/>
      <c r="K676" s="27"/>
      <c r="L676" s="16">
        <f t="shared" si="271"/>
        <v>749.5</v>
      </c>
    </row>
    <row r="677" spans="1:12" s="20" customFormat="1" ht="25.5" hidden="1">
      <c r="A677" s="28" t="s">
        <v>43</v>
      </c>
      <c r="B677" s="13" t="s">
        <v>27</v>
      </c>
      <c r="C677" s="13" t="s">
        <v>57</v>
      </c>
      <c r="D677" s="13" t="s">
        <v>139</v>
      </c>
      <c r="E677" s="13" t="s">
        <v>593</v>
      </c>
      <c r="F677" s="24" t="s">
        <v>44</v>
      </c>
      <c r="G677" s="14">
        <v>2887.9</v>
      </c>
      <c r="H677" s="86"/>
      <c r="I677" s="27">
        <f>-35+95.325</f>
        <v>60.325000000000003</v>
      </c>
      <c r="J677" s="27"/>
      <c r="K677" s="27"/>
      <c r="L677" s="16">
        <f t="shared" si="271"/>
        <v>2948.2249999999999</v>
      </c>
    </row>
    <row r="678" spans="1:12" ht="25.5" hidden="1">
      <c r="A678" s="30" t="s">
        <v>45</v>
      </c>
      <c r="B678" s="13" t="s">
        <v>27</v>
      </c>
      <c r="C678" s="13" t="s">
        <v>57</v>
      </c>
      <c r="D678" s="13" t="s">
        <v>139</v>
      </c>
      <c r="E678" s="13" t="s">
        <v>593</v>
      </c>
      <c r="F678" s="24" t="s">
        <v>46</v>
      </c>
      <c r="G678" s="14"/>
      <c r="H678" s="26"/>
      <c r="I678" s="27">
        <v>33</v>
      </c>
      <c r="J678" s="27"/>
      <c r="K678" s="27"/>
      <c r="L678" s="16">
        <f t="shared" si="271"/>
        <v>33</v>
      </c>
    </row>
    <row r="679" spans="1:12" ht="25.5" hidden="1">
      <c r="A679" s="30" t="s">
        <v>47</v>
      </c>
      <c r="B679" s="13" t="s">
        <v>27</v>
      </c>
      <c r="C679" s="13" t="s">
        <v>57</v>
      </c>
      <c r="D679" s="13" t="s">
        <v>139</v>
      </c>
      <c r="E679" s="13" t="s">
        <v>593</v>
      </c>
      <c r="F679" s="24" t="s">
        <v>48</v>
      </c>
      <c r="G679" s="14">
        <v>36</v>
      </c>
      <c r="H679" s="26"/>
      <c r="I679" s="27">
        <v>-33</v>
      </c>
      <c r="J679" s="27"/>
      <c r="K679" s="27"/>
      <c r="L679" s="16">
        <f t="shared" si="271"/>
        <v>3</v>
      </c>
    </row>
    <row r="680" spans="1:12" s="84" customFormat="1" ht="25.5" hidden="1">
      <c r="A680" s="6" t="s">
        <v>594</v>
      </c>
      <c r="B680" s="7" t="s">
        <v>27</v>
      </c>
      <c r="C680" s="7" t="s">
        <v>57</v>
      </c>
      <c r="D680" s="7" t="s">
        <v>139</v>
      </c>
      <c r="E680" s="7" t="s">
        <v>595</v>
      </c>
      <c r="F680" s="7"/>
      <c r="G680" s="5">
        <f>G681+G682+G683+G684+G685+G686</f>
        <v>37556.899999999994</v>
      </c>
      <c r="H680" s="5">
        <f>H681+H682+H683+H684+H685+H686</f>
        <v>311.45030000000003</v>
      </c>
      <c r="I680" s="5">
        <f>I681+I682+I683+I684+I685+I686</f>
        <v>2300</v>
      </c>
      <c r="J680" s="5">
        <f>J681+J682+J683+J684+J685+J686</f>
        <v>0</v>
      </c>
      <c r="K680" s="5">
        <f t="shared" ref="K680:L680" si="301">K681+K682+K683+K684+K685+K686</f>
        <v>0</v>
      </c>
      <c r="L680" s="5">
        <f t="shared" si="301"/>
        <v>40168.350299999991</v>
      </c>
    </row>
    <row r="681" spans="1:12" hidden="1">
      <c r="A681" s="12" t="s">
        <v>30</v>
      </c>
      <c r="B681" s="13" t="s">
        <v>27</v>
      </c>
      <c r="C681" s="13" t="s">
        <v>57</v>
      </c>
      <c r="D681" s="13" t="s">
        <v>139</v>
      </c>
      <c r="E681" s="13" t="s">
        <v>595</v>
      </c>
      <c r="F681" s="24" t="s">
        <v>192</v>
      </c>
      <c r="G681" s="14">
        <v>29509.200000000001</v>
      </c>
      <c r="H681" s="26"/>
      <c r="I681" s="27">
        <v>2300</v>
      </c>
      <c r="J681" s="27"/>
      <c r="K681" s="27"/>
      <c r="L681" s="16">
        <f t="shared" ref="L681:L748" si="302">I681+H681+G681+J681+K681</f>
        <v>31809.200000000001</v>
      </c>
    </row>
    <row r="682" spans="1:12" ht="25.5" hidden="1">
      <c r="A682" s="28" t="s">
        <v>35</v>
      </c>
      <c r="B682" s="13" t="s">
        <v>27</v>
      </c>
      <c r="C682" s="13" t="s">
        <v>57</v>
      </c>
      <c r="D682" s="13" t="s">
        <v>139</v>
      </c>
      <c r="E682" s="13" t="s">
        <v>595</v>
      </c>
      <c r="F682" s="24" t="s">
        <v>193</v>
      </c>
      <c r="G682" s="14">
        <v>1362.7</v>
      </c>
      <c r="H682" s="26"/>
      <c r="I682" s="27"/>
      <c r="J682" s="27"/>
      <c r="K682" s="27"/>
      <c r="L682" s="16">
        <f t="shared" si="302"/>
        <v>1362.7</v>
      </c>
    </row>
    <row r="683" spans="1:12" ht="25.5" hidden="1">
      <c r="A683" s="28" t="s">
        <v>41</v>
      </c>
      <c r="B683" s="13" t="s">
        <v>27</v>
      </c>
      <c r="C683" s="13" t="s">
        <v>57</v>
      </c>
      <c r="D683" s="13" t="s">
        <v>139</v>
      </c>
      <c r="E683" s="13" t="s">
        <v>595</v>
      </c>
      <c r="F683" s="24" t="s">
        <v>42</v>
      </c>
      <c r="G683" s="14">
        <v>724.6</v>
      </c>
      <c r="H683" s="26"/>
      <c r="I683" s="27">
        <f>30</f>
        <v>30</v>
      </c>
      <c r="J683" s="27"/>
      <c r="K683" s="27"/>
      <c r="L683" s="16">
        <f t="shared" si="302"/>
        <v>754.6</v>
      </c>
    </row>
    <row r="684" spans="1:12" ht="25.5" hidden="1">
      <c r="A684" s="28" t="s">
        <v>43</v>
      </c>
      <c r="B684" s="13" t="s">
        <v>27</v>
      </c>
      <c r="C684" s="13" t="s">
        <v>57</v>
      </c>
      <c r="D684" s="13" t="s">
        <v>139</v>
      </c>
      <c r="E684" s="13" t="s">
        <v>595</v>
      </c>
      <c r="F684" s="24" t="s">
        <v>44</v>
      </c>
      <c r="G684" s="14">
        <f>5615+200</f>
        <v>5815</v>
      </c>
      <c r="H684" s="91">
        <f>26.3503+285.1</f>
        <v>311.45030000000003</v>
      </c>
      <c r="I684" s="92">
        <f>-4-30</f>
        <v>-34</v>
      </c>
      <c r="J684" s="92"/>
      <c r="K684" s="92"/>
      <c r="L684" s="16">
        <f t="shared" si="302"/>
        <v>6092.4503000000004</v>
      </c>
    </row>
    <row r="685" spans="1:12" ht="25.5" hidden="1">
      <c r="A685" s="30" t="s">
        <v>45</v>
      </c>
      <c r="B685" s="13" t="s">
        <v>27</v>
      </c>
      <c r="C685" s="13" t="s">
        <v>57</v>
      </c>
      <c r="D685" s="13" t="s">
        <v>139</v>
      </c>
      <c r="E685" s="13" t="s">
        <v>595</v>
      </c>
      <c r="F685" s="24" t="s">
        <v>46</v>
      </c>
      <c r="G685" s="14">
        <v>139.56</v>
      </c>
      <c r="H685" s="26"/>
      <c r="I685" s="27"/>
      <c r="J685" s="27"/>
      <c r="K685" s="27"/>
      <c r="L685" s="16">
        <f t="shared" si="302"/>
        <v>139.56</v>
      </c>
    </row>
    <row r="686" spans="1:12" ht="25.5" hidden="1">
      <c r="A686" s="30" t="s">
        <v>47</v>
      </c>
      <c r="B686" s="13" t="s">
        <v>27</v>
      </c>
      <c r="C686" s="13" t="s">
        <v>57</v>
      </c>
      <c r="D686" s="13" t="s">
        <v>139</v>
      </c>
      <c r="E686" s="13" t="s">
        <v>595</v>
      </c>
      <c r="F686" s="24" t="s">
        <v>48</v>
      </c>
      <c r="G686" s="14">
        <v>5.84</v>
      </c>
      <c r="H686" s="26"/>
      <c r="I686" s="27">
        <v>4</v>
      </c>
      <c r="J686" s="27"/>
      <c r="K686" s="27"/>
      <c r="L686" s="16">
        <f t="shared" si="302"/>
        <v>9.84</v>
      </c>
    </row>
    <row r="687" spans="1:12" s="20" customFormat="1" hidden="1">
      <c r="A687" s="6" t="s">
        <v>596</v>
      </c>
      <c r="B687" s="7" t="s">
        <v>27</v>
      </c>
      <c r="C687" s="7" t="s">
        <v>57</v>
      </c>
      <c r="D687" s="7" t="s">
        <v>139</v>
      </c>
      <c r="E687" s="7" t="s">
        <v>597</v>
      </c>
      <c r="F687" s="7"/>
      <c r="G687" s="5">
        <f>G688</f>
        <v>100</v>
      </c>
      <c r="H687" s="5">
        <f>H688</f>
        <v>0</v>
      </c>
      <c r="I687" s="5">
        <f>I688</f>
        <v>40.747999999999998</v>
      </c>
      <c r="J687" s="5">
        <f>J688</f>
        <v>0</v>
      </c>
      <c r="K687" s="5">
        <f t="shared" ref="K687:L687" si="303">K688</f>
        <v>0</v>
      </c>
      <c r="L687" s="5">
        <f t="shared" si="303"/>
        <v>140.74799999999999</v>
      </c>
    </row>
    <row r="688" spans="1:12" ht="25.5" hidden="1">
      <c r="A688" s="90" t="s">
        <v>43</v>
      </c>
      <c r="B688" s="13" t="s">
        <v>27</v>
      </c>
      <c r="C688" s="13" t="s">
        <v>57</v>
      </c>
      <c r="D688" s="13" t="s">
        <v>139</v>
      </c>
      <c r="E688" s="13" t="s">
        <v>597</v>
      </c>
      <c r="F688" s="13" t="s">
        <v>44</v>
      </c>
      <c r="G688" s="14">
        <v>100</v>
      </c>
      <c r="H688" s="26"/>
      <c r="I688" s="27">
        <v>40.747999999999998</v>
      </c>
      <c r="J688" s="27"/>
      <c r="K688" s="27"/>
      <c r="L688" s="16">
        <f t="shared" si="302"/>
        <v>140.74799999999999</v>
      </c>
    </row>
    <row r="689" spans="1:12" s="20" customFormat="1" hidden="1">
      <c r="A689" s="6" t="s">
        <v>598</v>
      </c>
      <c r="B689" s="7" t="s">
        <v>27</v>
      </c>
      <c r="C689" s="7" t="s">
        <v>57</v>
      </c>
      <c r="D689" s="7" t="s">
        <v>139</v>
      </c>
      <c r="E689" s="7" t="s">
        <v>599</v>
      </c>
      <c r="F689" s="7"/>
      <c r="G689" s="5">
        <f>G690</f>
        <v>100</v>
      </c>
      <c r="H689" s="5">
        <f>H690</f>
        <v>0</v>
      </c>
      <c r="I689" s="5">
        <f>I690</f>
        <v>759.25199999999995</v>
      </c>
      <c r="J689" s="5">
        <f>J690</f>
        <v>0</v>
      </c>
      <c r="K689" s="5">
        <f t="shared" ref="K689:L689" si="304">K690</f>
        <v>0</v>
      </c>
      <c r="L689" s="5">
        <f t="shared" si="304"/>
        <v>859.25199999999995</v>
      </c>
    </row>
    <row r="690" spans="1:12" ht="25.5" hidden="1">
      <c r="A690" s="90" t="s">
        <v>43</v>
      </c>
      <c r="B690" s="13" t="s">
        <v>27</v>
      </c>
      <c r="C690" s="13" t="s">
        <v>57</v>
      </c>
      <c r="D690" s="13" t="s">
        <v>139</v>
      </c>
      <c r="E690" s="13" t="s">
        <v>599</v>
      </c>
      <c r="F690" s="13" t="s">
        <v>44</v>
      </c>
      <c r="G690" s="14">
        <v>100</v>
      </c>
      <c r="H690" s="26"/>
      <c r="I690" s="27">
        <v>759.25199999999995</v>
      </c>
      <c r="J690" s="27"/>
      <c r="K690" s="27"/>
      <c r="L690" s="16">
        <f t="shared" si="302"/>
        <v>859.25199999999995</v>
      </c>
    </row>
    <row r="691" spans="1:12" s="20" customFormat="1" hidden="1">
      <c r="A691" s="89" t="s">
        <v>1009</v>
      </c>
      <c r="B691" s="7" t="s">
        <v>27</v>
      </c>
      <c r="C691" s="7" t="s">
        <v>57</v>
      </c>
      <c r="D691" s="7" t="s">
        <v>139</v>
      </c>
      <c r="E691" s="7" t="s">
        <v>597</v>
      </c>
      <c r="F691" s="7"/>
      <c r="G691" s="5">
        <f>G692</f>
        <v>0</v>
      </c>
      <c r="H691" s="5">
        <f t="shared" ref="H691:L691" si="305">H692</f>
        <v>0</v>
      </c>
      <c r="I691" s="5">
        <f t="shared" si="305"/>
        <v>0</v>
      </c>
      <c r="J691" s="5">
        <f t="shared" si="305"/>
        <v>0</v>
      </c>
      <c r="K691" s="5">
        <f t="shared" si="305"/>
        <v>3000</v>
      </c>
      <c r="L691" s="5">
        <f t="shared" si="305"/>
        <v>3000</v>
      </c>
    </row>
    <row r="692" spans="1:12" ht="25.5" hidden="1">
      <c r="A692" s="90" t="s">
        <v>43</v>
      </c>
      <c r="B692" s="13" t="s">
        <v>27</v>
      </c>
      <c r="C692" s="13" t="s">
        <v>57</v>
      </c>
      <c r="D692" s="13" t="s">
        <v>139</v>
      </c>
      <c r="E692" s="13" t="s">
        <v>597</v>
      </c>
      <c r="F692" s="13" t="s">
        <v>44</v>
      </c>
      <c r="G692" s="14"/>
      <c r="H692" s="26"/>
      <c r="I692" s="27"/>
      <c r="J692" s="27"/>
      <c r="K692" s="27">
        <v>3000</v>
      </c>
      <c r="L692" s="15">
        <f>K692</f>
        <v>3000</v>
      </c>
    </row>
    <row r="693" spans="1:12" s="20" customFormat="1" ht="25.5" hidden="1">
      <c r="A693" s="98" t="s">
        <v>600</v>
      </c>
      <c r="B693" s="42" t="s">
        <v>27</v>
      </c>
      <c r="C693" s="42" t="s">
        <v>57</v>
      </c>
      <c r="D693" s="42" t="s">
        <v>139</v>
      </c>
      <c r="E693" s="42" t="s">
        <v>601</v>
      </c>
      <c r="F693" s="42"/>
      <c r="G693" s="66">
        <f>G694</f>
        <v>0</v>
      </c>
      <c r="H693" s="66">
        <f>H694</f>
        <v>240</v>
      </c>
      <c r="I693" s="66">
        <f>I694</f>
        <v>0</v>
      </c>
      <c r="J693" s="66">
        <f>J694</f>
        <v>0</v>
      </c>
      <c r="K693" s="66">
        <f t="shared" ref="K693:L693" si="306">K694</f>
        <v>0</v>
      </c>
      <c r="L693" s="66">
        <f t="shared" si="306"/>
        <v>240</v>
      </c>
    </row>
    <row r="694" spans="1:12" hidden="1">
      <c r="A694" s="116" t="s">
        <v>602</v>
      </c>
      <c r="B694" s="13" t="s">
        <v>27</v>
      </c>
      <c r="C694" s="13" t="s">
        <v>57</v>
      </c>
      <c r="D694" s="13" t="s">
        <v>139</v>
      </c>
      <c r="E694" s="13" t="s">
        <v>601</v>
      </c>
      <c r="F694" s="13" t="s">
        <v>603</v>
      </c>
      <c r="G694" s="14"/>
      <c r="H694" s="26">
        <v>240</v>
      </c>
      <c r="I694" s="26"/>
      <c r="J694" s="27"/>
      <c r="K694" s="27"/>
      <c r="L694" s="16">
        <f t="shared" si="302"/>
        <v>240</v>
      </c>
    </row>
    <row r="695" spans="1:12" s="20" customFormat="1" ht="38.25" hidden="1">
      <c r="A695" s="47" t="s">
        <v>604</v>
      </c>
      <c r="B695" s="42" t="s">
        <v>27</v>
      </c>
      <c r="C695" s="42" t="s">
        <v>57</v>
      </c>
      <c r="D695" s="42" t="s">
        <v>139</v>
      </c>
      <c r="E695" s="42" t="s">
        <v>605</v>
      </c>
      <c r="F695" s="42"/>
      <c r="G695" s="66">
        <f>G696</f>
        <v>0</v>
      </c>
      <c r="H695" s="66">
        <f>H696</f>
        <v>0</v>
      </c>
      <c r="I695" s="66">
        <f>I696</f>
        <v>150</v>
      </c>
      <c r="J695" s="66">
        <f>J696</f>
        <v>0</v>
      </c>
      <c r="K695" s="66">
        <f t="shared" ref="K695:L695" si="307">K696</f>
        <v>0</v>
      </c>
      <c r="L695" s="66">
        <f t="shared" si="307"/>
        <v>150</v>
      </c>
    </row>
    <row r="696" spans="1:12" ht="25.5" hidden="1">
      <c r="A696" s="28" t="s">
        <v>43</v>
      </c>
      <c r="B696" s="24" t="s">
        <v>27</v>
      </c>
      <c r="C696" s="24" t="s">
        <v>57</v>
      </c>
      <c r="D696" s="24" t="s">
        <v>139</v>
      </c>
      <c r="E696" s="24" t="s">
        <v>605</v>
      </c>
      <c r="F696" s="24" t="s">
        <v>44</v>
      </c>
      <c r="G696" s="25"/>
      <c r="H696" s="26"/>
      <c r="I696" s="27">
        <v>150</v>
      </c>
      <c r="J696" s="27"/>
      <c r="K696" s="27"/>
      <c r="L696" s="16">
        <f t="shared" si="302"/>
        <v>150</v>
      </c>
    </row>
    <row r="697" spans="1:12" s="20" customFormat="1" ht="76.5">
      <c r="A697" s="245" t="s">
        <v>26</v>
      </c>
      <c r="B697" s="243" t="s">
        <v>27</v>
      </c>
      <c r="C697" s="243" t="s">
        <v>57</v>
      </c>
      <c r="D697" s="243" t="s">
        <v>139</v>
      </c>
      <c r="E697" s="243" t="s">
        <v>29</v>
      </c>
      <c r="F697" s="243"/>
      <c r="G697" s="244">
        <f>G698</f>
        <v>0</v>
      </c>
      <c r="H697" s="244">
        <f t="shared" ref="H697:L697" si="308">H698</f>
        <v>0</v>
      </c>
      <c r="I697" s="244">
        <f t="shared" si="308"/>
        <v>0</v>
      </c>
      <c r="J697" s="244">
        <f t="shared" si="308"/>
        <v>468.4</v>
      </c>
      <c r="K697" s="244">
        <f t="shared" si="308"/>
        <v>0</v>
      </c>
      <c r="L697" s="244">
        <f t="shared" si="308"/>
        <v>468.4</v>
      </c>
    </row>
    <row r="698" spans="1:12">
      <c r="A698" s="246" t="s">
        <v>30</v>
      </c>
      <c r="B698" s="247" t="s">
        <v>27</v>
      </c>
      <c r="C698" s="247" t="s">
        <v>57</v>
      </c>
      <c r="D698" s="247" t="s">
        <v>139</v>
      </c>
      <c r="E698" s="247" t="s">
        <v>29</v>
      </c>
      <c r="F698" s="247" t="s">
        <v>192</v>
      </c>
      <c r="G698" s="248"/>
      <c r="H698" s="258"/>
      <c r="I698" s="259"/>
      <c r="J698" s="259">
        <v>468.4</v>
      </c>
      <c r="K698" s="259"/>
      <c r="L698" s="250">
        <f t="shared" si="302"/>
        <v>468.4</v>
      </c>
    </row>
    <row r="699" spans="1:12" ht="25.5">
      <c r="A699" s="242" t="s">
        <v>606</v>
      </c>
      <c r="B699" s="243"/>
      <c r="C699" s="243" t="s">
        <v>195</v>
      </c>
      <c r="D699" s="243"/>
      <c r="E699" s="243"/>
      <c r="F699" s="243"/>
      <c r="G699" s="244">
        <f>G751+G753</f>
        <v>0</v>
      </c>
      <c r="H699" s="244">
        <f t="shared" ref="H699:L699" si="309">H751+H753</f>
        <v>0</v>
      </c>
      <c r="I699" s="244">
        <f t="shared" si="309"/>
        <v>0</v>
      </c>
      <c r="J699" s="244">
        <f t="shared" si="309"/>
        <v>5894.5</v>
      </c>
      <c r="K699" s="244">
        <f t="shared" si="309"/>
        <v>0</v>
      </c>
      <c r="L699" s="244">
        <f t="shared" si="309"/>
        <v>5894.5</v>
      </c>
    </row>
    <row r="700" spans="1:12" hidden="1">
      <c r="A700" s="40" t="s">
        <v>607</v>
      </c>
      <c r="B700" s="42" t="s">
        <v>27</v>
      </c>
      <c r="C700" s="42" t="s">
        <v>195</v>
      </c>
      <c r="D700" s="42" t="s">
        <v>22</v>
      </c>
      <c r="E700" s="42" t="s">
        <v>608</v>
      </c>
      <c r="F700" s="42"/>
      <c r="G700" s="66">
        <f>G701+G729+G708</f>
        <v>31356.52</v>
      </c>
      <c r="H700" s="66">
        <f t="shared" ref="H700:L700" si="310">H701+H729+H708</f>
        <v>85.01361</v>
      </c>
      <c r="I700" s="66">
        <f t="shared" si="310"/>
        <v>503.72200000000004</v>
      </c>
      <c r="J700" s="66">
        <f t="shared" si="310"/>
        <v>1576.59</v>
      </c>
      <c r="K700" s="66">
        <f t="shared" si="310"/>
        <v>2970</v>
      </c>
      <c r="L700" s="66">
        <f t="shared" si="310"/>
        <v>36491.845610000004</v>
      </c>
    </row>
    <row r="701" spans="1:12" s="84" customFormat="1" hidden="1">
      <c r="A701" s="6" t="s">
        <v>241</v>
      </c>
      <c r="B701" s="7" t="s">
        <v>27</v>
      </c>
      <c r="C701" s="7" t="s">
        <v>195</v>
      </c>
      <c r="D701" s="7" t="s">
        <v>22</v>
      </c>
      <c r="E701" s="7" t="s">
        <v>609</v>
      </c>
      <c r="F701" s="7"/>
      <c r="G701" s="5">
        <f>G702+G703+G704+G705+G706+G707</f>
        <v>16005.759999999998</v>
      </c>
      <c r="H701" s="5">
        <f>H702+H703+H704+H705+H706+H707</f>
        <v>0</v>
      </c>
      <c r="I701" s="5">
        <f>I702+I703+I704+I705+I706+I707</f>
        <v>0</v>
      </c>
      <c r="J701" s="5">
        <f>J702+J703+J704+J705+J706+J707</f>
        <v>0</v>
      </c>
      <c r="K701" s="5">
        <f t="shared" ref="K701:L701" si="311">K702+K703+K704+K705+K706+K707</f>
        <v>420</v>
      </c>
      <c r="L701" s="5">
        <f t="shared" si="311"/>
        <v>16425.759999999998</v>
      </c>
    </row>
    <row r="702" spans="1:12" hidden="1">
      <c r="A702" s="12" t="s">
        <v>30</v>
      </c>
      <c r="B702" s="24" t="s">
        <v>27</v>
      </c>
      <c r="C702" s="24" t="s">
        <v>195</v>
      </c>
      <c r="D702" s="24" t="s">
        <v>22</v>
      </c>
      <c r="E702" s="24" t="s">
        <v>609</v>
      </c>
      <c r="F702" s="24" t="s">
        <v>192</v>
      </c>
      <c r="G702" s="25">
        <v>11885.05</v>
      </c>
      <c r="H702" s="26"/>
      <c r="I702" s="27"/>
      <c r="J702" s="27"/>
      <c r="K702" s="27"/>
      <c r="L702" s="16">
        <f t="shared" si="302"/>
        <v>11885.05</v>
      </c>
    </row>
    <row r="703" spans="1:12" ht="25.5" hidden="1">
      <c r="A703" s="28" t="s">
        <v>35</v>
      </c>
      <c r="B703" s="24" t="s">
        <v>27</v>
      </c>
      <c r="C703" s="24" t="s">
        <v>195</v>
      </c>
      <c r="D703" s="24" t="s">
        <v>22</v>
      </c>
      <c r="E703" s="24" t="s">
        <v>609</v>
      </c>
      <c r="F703" s="24" t="s">
        <v>193</v>
      </c>
      <c r="G703" s="25">
        <v>445.6</v>
      </c>
      <c r="H703" s="26"/>
      <c r="I703" s="27"/>
      <c r="J703" s="27"/>
      <c r="K703" s="27">
        <v>300</v>
      </c>
      <c r="L703" s="16">
        <f t="shared" si="302"/>
        <v>745.6</v>
      </c>
    </row>
    <row r="704" spans="1:12" ht="25.5" hidden="1">
      <c r="A704" s="28" t="s">
        <v>41</v>
      </c>
      <c r="B704" s="24" t="s">
        <v>27</v>
      </c>
      <c r="C704" s="24" t="s">
        <v>195</v>
      </c>
      <c r="D704" s="24" t="s">
        <v>22</v>
      </c>
      <c r="E704" s="24" t="s">
        <v>609</v>
      </c>
      <c r="F704" s="24" t="s">
        <v>42</v>
      </c>
      <c r="G704" s="25">
        <v>291.56</v>
      </c>
      <c r="H704" s="26"/>
      <c r="I704" s="27"/>
      <c r="J704" s="27">
        <v>30</v>
      </c>
      <c r="K704" s="27">
        <v>120</v>
      </c>
      <c r="L704" s="16">
        <f t="shared" si="302"/>
        <v>441.56</v>
      </c>
    </row>
    <row r="705" spans="1:12" ht="25.5" hidden="1">
      <c r="A705" s="28" t="s">
        <v>43</v>
      </c>
      <c r="B705" s="24" t="s">
        <v>27</v>
      </c>
      <c r="C705" s="24" t="s">
        <v>195</v>
      </c>
      <c r="D705" s="24" t="s">
        <v>22</v>
      </c>
      <c r="E705" s="24" t="s">
        <v>609</v>
      </c>
      <c r="F705" s="24" t="s">
        <v>44</v>
      </c>
      <c r="G705" s="25">
        <f>2937.05+339</f>
        <v>3276.05</v>
      </c>
      <c r="H705" s="26"/>
      <c r="I705" s="27"/>
      <c r="J705" s="27">
        <v>-30</v>
      </c>
      <c r="K705" s="27"/>
      <c r="L705" s="16">
        <f t="shared" si="302"/>
        <v>3246.05</v>
      </c>
    </row>
    <row r="706" spans="1:12" ht="25.5" hidden="1">
      <c r="A706" s="30" t="s">
        <v>45</v>
      </c>
      <c r="B706" s="24" t="s">
        <v>27</v>
      </c>
      <c r="C706" s="24" t="s">
        <v>195</v>
      </c>
      <c r="D706" s="24" t="s">
        <v>22</v>
      </c>
      <c r="E706" s="24" t="s">
        <v>609</v>
      </c>
      <c r="F706" s="24" t="s">
        <v>46</v>
      </c>
      <c r="G706" s="25">
        <v>30.9</v>
      </c>
      <c r="H706" s="26"/>
      <c r="I706" s="27"/>
      <c r="J706" s="27"/>
      <c r="K706" s="27"/>
      <c r="L706" s="16">
        <f t="shared" si="302"/>
        <v>30.9</v>
      </c>
    </row>
    <row r="707" spans="1:12" ht="25.5" hidden="1">
      <c r="A707" s="30" t="s">
        <v>47</v>
      </c>
      <c r="B707" s="24" t="s">
        <v>27</v>
      </c>
      <c r="C707" s="24" t="s">
        <v>195</v>
      </c>
      <c r="D707" s="24" t="s">
        <v>22</v>
      </c>
      <c r="E707" s="24" t="s">
        <v>609</v>
      </c>
      <c r="F707" s="24" t="s">
        <v>48</v>
      </c>
      <c r="G707" s="25">
        <f>15.6+61</f>
        <v>76.599999999999994</v>
      </c>
      <c r="H707" s="26"/>
      <c r="I707" s="27"/>
      <c r="J707" s="27"/>
      <c r="K707" s="27"/>
      <c r="L707" s="16">
        <f t="shared" si="302"/>
        <v>76.599999999999994</v>
      </c>
    </row>
    <row r="708" spans="1:12" ht="38.25" hidden="1">
      <c r="A708" s="17" t="s">
        <v>610</v>
      </c>
      <c r="B708" s="18" t="s">
        <v>27</v>
      </c>
      <c r="C708" s="18" t="s">
        <v>195</v>
      </c>
      <c r="D708" s="18" t="s">
        <v>22</v>
      </c>
      <c r="E708" s="18" t="s">
        <v>611</v>
      </c>
      <c r="F708" s="18"/>
      <c r="G708" s="19">
        <f>G709+G711+G713+G715+G717+G719+G721+G723+G725+G727</f>
        <v>2369.5</v>
      </c>
      <c r="H708" s="19">
        <f t="shared" ref="H708:L708" si="312">H709+H711+H713+H715+H717+H719+H721+H723+H725+H727</f>
        <v>0</v>
      </c>
      <c r="I708" s="19">
        <f t="shared" si="312"/>
        <v>118.122</v>
      </c>
      <c r="J708" s="19">
        <f t="shared" si="312"/>
        <v>1260</v>
      </c>
      <c r="K708" s="19">
        <f t="shared" si="312"/>
        <v>2550</v>
      </c>
      <c r="L708" s="19">
        <f t="shared" si="312"/>
        <v>6297.6220000000003</v>
      </c>
    </row>
    <row r="709" spans="1:12" s="20" customFormat="1" ht="54" hidden="1" customHeight="1">
      <c r="A709" s="17" t="s">
        <v>612</v>
      </c>
      <c r="B709" s="18" t="s">
        <v>27</v>
      </c>
      <c r="C709" s="18" t="s">
        <v>195</v>
      </c>
      <c r="D709" s="18" t="s">
        <v>22</v>
      </c>
      <c r="E709" s="18" t="s">
        <v>613</v>
      </c>
      <c r="F709" s="18"/>
      <c r="G709" s="19">
        <f>G710</f>
        <v>440</v>
      </c>
      <c r="H709" s="19">
        <f>H710</f>
        <v>0</v>
      </c>
      <c r="I709" s="19">
        <f>I710</f>
        <v>0</v>
      </c>
      <c r="J709" s="19">
        <f>J710</f>
        <v>300</v>
      </c>
      <c r="K709" s="19">
        <f t="shared" ref="K709:L709" si="313">K710</f>
        <v>0</v>
      </c>
      <c r="L709" s="19">
        <f t="shared" si="313"/>
        <v>740</v>
      </c>
    </row>
    <row r="710" spans="1:12" ht="25.5" hidden="1">
      <c r="A710" s="28" t="s">
        <v>43</v>
      </c>
      <c r="B710" s="24" t="s">
        <v>27</v>
      </c>
      <c r="C710" s="24" t="s">
        <v>195</v>
      </c>
      <c r="D710" s="24" t="s">
        <v>22</v>
      </c>
      <c r="E710" s="24" t="s">
        <v>613</v>
      </c>
      <c r="F710" s="24" t="s">
        <v>44</v>
      </c>
      <c r="G710" s="25">
        <v>440</v>
      </c>
      <c r="H710" s="26"/>
      <c r="I710" s="27"/>
      <c r="J710" s="27">
        <v>300</v>
      </c>
      <c r="K710" s="27"/>
      <c r="L710" s="16">
        <f t="shared" si="302"/>
        <v>740</v>
      </c>
    </row>
    <row r="711" spans="1:12" s="20" customFormat="1" ht="79.5" hidden="1" customHeight="1">
      <c r="A711" s="105" t="s">
        <v>614</v>
      </c>
      <c r="B711" s="18" t="s">
        <v>27</v>
      </c>
      <c r="C711" s="18" t="s">
        <v>195</v>
      </c>
      <c r="D711" s="18" t="s">
        <v>22</v>
      </c>
      <c r="E711" s="18" t="s">
        <v>615</v>
      </c>
      <c r="F711" s="18"/>
      <c r="G711" s="19">
        <f>G712</f>
        <v>35</v>
      </c>
      <c r="H711" s="19">
        <f>H712</f>
        <v>0</v>
      </c>
      <c r="I711" s="19">
        <f>I712</f>
        <v>0</v>
      </c>
      <c r="J711" s="19">
        <f>J712</f>
        <v>0</v>
      </c>
      <c r="K711" s="19">
        <f t="shared" ref="K711:L711" si="314">K712</f>
        <v>0</v>
      </c>
      <c r="L711" s="19">
        <f t="shared" si="314"/>
        <v>35</v>
      </c>
    </row>
    <row r="712" spans="1:12" ht="25.5" hidden="1">
      <c r="A712" s="28" t="s">
        <v>43</v>
      </c>
      <c r="B712" s="24" t="s">
        <v>27</v>
      </c>
      <c r="C712" s="24" t="s">
        <v>195</v>
      </c>
      <c r="D712" s="24" t="s">
        <v>22</v>
      </c>
      <c r="E712" s="24" t="s">
        <v>615</v>
      </c>
      <c r="F712" s="24" t="s">
        <v>44</v>
      </c>
      <c r="G712" s="25">
        <v>35</v>
      </c>
      <c r="H712" s="26"/>
      <c r="I712" s="27"/>
      <c r="J712" s="27"/>
      <c r="K712" s="27"/>
      <c r="L712" s="16">
        <f t="shared" si="302"/>
        <v>35</v>
      </c>
    </row>
    <row r="713" spans="1:12" s="20" customFormat="1" ht="38.25" hidden="1">
      <c r="A713" s="105" t="s">
        <v>616</v>
      </c>
      <c r="B713" s="18" t="s">
        <v>27</v>
      </c>
      <c r="C713" s="18" t="s">
        <v>195</v>
      </c>
      <c r="D713" s="18" t="s">
        <v>22</v>
      </c>
      <c r="E713" s="18" t="s">
        <v>617</v>
      </c>
      <c r="F713" s="18"/>
      <c r="G713" s="19">
        <f>G714</f>
        <v>45</v>
      </c>
      <c r="H713" s="19">
        <f>H714</f>
        <v>0</v>
      </c>
      <c r="I713" s="19">
        <f>I714</f>
        <v>0</v>
      </c>
      <c r="J713" s="19">
        <f>J714</f>
        <v>0</v>
      </c>
      <c r="K713" s="19">
        <f t="shared" ref="K713:L713" si="315">K714</f>
        <v>0</v>
      </c>
      <c r="L713" s="19">
        <f t="shared" si="315"/>
        <v>45</v>
      </c>
    </row>
    <row r="714" spans="1:12" ht="25.5" hidden="1">
      <c r="A714" s="28" t="s">
        <v>43</v>
      </c>
      <c r="B714" s="24" t="s">
        <v>27</v>
      </c>
      <c r="C714" s="24" t="s">
        <v>195</v>
      </c>
      <c r="D714" s="24" t="s">
        <v>22</v>
      </c>
      <c r="E714" s="24" t="s">
        <v>617</v>
      </c>
      <c r="F714" s="24" t="s">
        <v>44</v>
      </c>
      <c r="G714" s="25">
        <v>45</v>
      </c>
      <c r="H714" s="26"/>
      <c r="I714" s="27"/>
      <c r="J714" s="27"/>
      <c r="K714" s="27"/>
      <c r="L714" s="16">
        <f t="shared" si="302"/>
        <v>45</v>
      </c>
    </row>
    <row r="715" spans="1:12" s="20" customFormat="1" ht="45.75" hidden="1" customHeight="1">
      <c r="A715" s="105" t="s">
        <v>618</v>
      </c>
      <c r="B715" s="18" t="s">
        <v>27</v>
      </c>
      <c r="C715" s="18" t="s">
        <v>195</v>
      </c>
      <c r="D715" s="18" t="s">
        <v>22</v>
      </c>
      <c r="E715" s="18" t="s">
        <v>619</v>
      </c>
      <c r="F715" s="18"/>
      <c r="G715" s="19">
        <f>G716</f>
        <v>950</v>
      </c>
      <c r="H715" s="19">
        <f>H716</f>
        <v>0</v>
      </c>
      <c r="I715" s="19">
        <f>I716</f>
        <v>118.122</v>
      </c>
      <c r="J715" s="19">
        <f>J716</f>
        <v>0</v>
      </c>
      <c r="K715" s="19">
        <f t="shared" ref="K715:L715" si="316">K716</f>
        <v>0</v>
      </c>
      <c r="L715" s="19">
        <f t="shared" si="316"/>
        <v>1068.1220000000001</v>
      </c>
    </row>
    <row r="716" spans="1:12" ht="25.5" hidden="1">
      <c r="A716" s="28" t="s">
        <v>43</v>
      </c>
      <c r="B716" s="24" t="s">
        <v>27</v>
      </c>
      <c r="C716" s="24" t="s">
        <v>195</v>
      </c>
      <c r="D716" s="24" t="s">
        <v>22</v>
      </c>
      <c r="E716" s="24" t="s">
        <v>619</v>
      </c>
      <c r="F716" s="24" t="s">
        <v>44</v>
      </c>
      <c r="G716" s="25">
        <v>950</v>
      </c>
      <c r="H716" s="26"/>
      <c r="I716" s="27">
        <v>118.122</v>
      </c>
      <c r="J716" s="27"/>
      <c r="K716" s="27"/>
      <c r="L716" s="16">
        <f t="shared" si="302"/>
        <v>1068.1220000000001</v>
      </c>
    </row>
    <row r="717" spans="1:12" s="20" customFormat="1" ht="67.5" hidden="1" customHeight="1">
      <c r="A717" s="105" t="s">
        <v>620</v>
      </c>
      <c r="B717" s="18" t="s">
        <v>27</v>
      </c>
      <c r="C717" s="18" t="s">
        <v>195</v>
      </c>
      <c r="D717" s="18" t="s">
        <v>22</v>
      </c>
      <c r="E717" s="18" t="s">
        <v>621</v>
      </c>
      <c r="F717" s="18"/>
      <c r="G717" s="19">
        <f>G718</f>
        <v>600</v>
      </c>
      <c r="H717" s="19">
        <f>H718</f>
        <v>0</v>
      </c>
      <c r="I717" s="19">
        <f>I718</f>
        <v>0</v>
      </c>
      <c r="J717" s="19">
        <f>J718</f>
        <v>0</v>
      </c>
      <c r="K717" s="19">
        <f t="shared" ref="K717:L717" si="317">K718</f>
        <v>0</v>
      </c>
      <c r="L717" s="19">
        <f t="shared" si="317"/>
        <v>600</v>
      </c>
    </row>
    <row r="718" spans="1:12" ht="25.5" hidden="1">
      <c r="A718" s="28" t="s">
        <v>43</v>
      </c>
      <c r="B718" s="24" t="s">
        <v>27</v>
      </c>
      <c r="C718" s="24" t="s">
        <v>195</v>
      </c>
      <c r="D718" s="24" t="s">
        <v>22</v>
      </c>
      <c r="E718" s="24" t="s">
        <v>621</v>
      </c>
      <c r="F718" s="24" t="s">
        <v>44</v>
      </c>
      <c r="G718" s="25">
        <v>600</v>
      </c>
      <c r="H718" s="26"/>
      <c r="I718" s="27"/>
      <c r="J718" s="27"/>
      <c r="K718" s="27"/>
      <c r="L718" s="16">
        <f t="shared" si="302"/>
        <v>600</v>
      </c>
    </row>
    <row r="719" spans="1:12" s="20" customFormat="1" ht="28.5" hidden="1" customHeight="1">
      <c r="A719" s="105" t="s">
        <v>622</v>
      </c>
      <c r="B719" s="18" t="s">
        <v>27</v>
      </c>
      <c r="C719" s="18" t="s">
        <v>195</v>
      </c>
      <c r="D719" s="18" t="s">
        <v>22</v>
      </c>
      <c r="E719" s="18" t="s">
        <v>623</v>
      </c>
      <c r="F719" s="18"/>
      <c r="G719" s="19">
        <f>G720</f>
        <v>40</v>
      </c>
      <c r="H719" s="19">
        <f>H720</f>
        <v>0</v>
      </c>
      <c r="I719" s="19">
        <f>I720</f>
        <v>0</v>
      </c>
      <c r="J719" s="19">
        <f>J720</f>
        <v>0</v>
      </c>
      <c r="K719" s="19">
        <f t="shared" ref="K719:L719" si="318">K720</f>
        <v>0</v>
      </c>
      <c r="L719" s="19">
        <f t="shared" si="318"/>
        <v>40</v>
      </c>
    </row>
    <row r="720" spans="1:12" ht="25.5" hidden="1">
      <c r="A720" s="28" t="s">
        <v>43</v>
      </c>
      <c r="B720" s="24" t="s">
        <v>27</v>
      </c>
      <c r="C720" s="24" t="s">
        <v>195</v>
      </c>
      <c r="D720" s="24" t="s">
        <v>22</v>
      </c>
      <c r="E720" s="24" t="s">
        <v>623</v>
      </c>
      <c r="F720" s="24" t="s">
        <v>44</v>
      </c>
      <c r="G720" s="25">
        <v>40</v>
      </c>
      <c r="H720" s="26"/>
      <c r="I720" s="27"/>
      <c r="J720" s="27"/>
      <c r="K720" s="27"/>
      <c r="L720" s="16">
        <f t="shared" si="302"/>
        <v>40</v>
      </c>
    </row>
    <row r="721" spans="1:13" s="20" customFormat="1" ht="26.25" hidden="1" customHeight="1">
      <c r="A721" s="105" t="s">
        <v>624</v>
      </c>
      <c r="B721" s="18" t="s">
        <v>27</v>
      </c>
      <c r="C721" s="18" t="s">
        <v>195</v>
      </c>
      <c r="D721" s="18" t="s">
        <v>22</v>
      </c>
      <c r="E721" s="18" t="s">
        <v>625</v>
      </c>
      <c r="F721" s="18"/>
      <c r="G721" s="19">
        <f>G722</f>
        <v>9.5</v>
      </c>
      <c r="H721" s="19">
        <f>H722</f>
        <v>0</v>
      </c>
      <c r="I721" s="19">
        <f>I722</f>
        <v>0</v>
      </c>
      <c r="J721" s="19">
        <f>J722</f>
        <v>0</v>
      </c>
      <c r="K721" s="19">
        <f t="shared" ref="K721:L721" si="319">K722</f>
        <v>0</v>
      </c>
      <c r="L721" s="19">
        <f t="shared" si="319"/>
        <v>9.5</v>
      </c>
    </row>
    <row r="722" spans="1:13" ht="25.5" hidden="1">
      <c r="A722" s="28" t="s">
        <v>43</v>
      </c>
      <c r="B722" s="24" t="s">
        <v>27</v>
      </c>
      <c r="C722" s="24" t="s">
        <v>195</v>
      </c>
      <c r="D722" s="24" t="s">
        <v>22</v>
      </c>
      <c r="E722" s="24" t="s">
        <v>625</v>
      </c>
      <c r="F722" s="24" t="s">
        <v>44</v>
      </c>
      <c r="G722" s="25">
        <v>9.5</v>
      </c>
      <c r="H722" s="26"/>
      <c r="I722" s="27"/>
      <c r="J722" s="27"/>
      <c r="K722" s="27"/>
      <c r="L722" s="16">
        <f t="shared" si="302"/>
        <v>9.5</v>
      </c>
    </row>
    <row r="723" spans="1:13" s="20" customFormat="1" ht="29.25" hidden="1" customHeight="1">
      <c r="A723" s="105" t="s">
        <v>626</v>
      </c>
      <c r="B723" s="18" t="s">
        <v>27</v>
      </c>
      <c r="C723" s="18" t="s">
        <v>195</v>
      </c>
      <c r="D723" s="18" t="s">
        <v>22</v>
      </c>
      <c r="E723" s="18" t="s">
        <v>627</v>
      </c>
      <c r="F723" s="18"/>
      <c r="G723" s="19">
        <f>G724</f>
        <v>250</v>
      </c>
      <c r="H723" s="19">
        <f>H724</f>
        <v>0</v>
      </c>
      <c r="I723" s="19">
        <f>I724</f>
        <v>0</v>
      </c>
      <c r="J723" s="19">
        <f>J724</f>
        <v>0</v>
      </c>
      <c r="K723" s="19">
        <f t="shared" ref="K723:L723" si="320">K724</f>
        <v>80</v>
      </c>
      <c r="L723" s="19">
        <f t="shared" si="320"/>
        <v>330</v>
      </c>
    </row>
    <row r="724" spans="1:13" ht="25.5" hidden="1">
      <c r="A724" s="28" t="s">
        <v>43</v>
      </c>
      <c r="B724" s="24" t="s">
        <v>27</v>
      </c>
      <c r="C724" s="24" t="s">
        <v>195</v>
      </c>
      <c r="D724" s="24" t="s">
        <v>22</v>
      </c>
      <c r="E724" s="24" t="s">
        <v>627</v>
      </c>
      <c r="F724" s="24" t="s">
        <v>44</v>
      </c>
      <c r="G724" s="25">
        <v>250</v>
      </c>
      <c r="H724" s="26"/>
      <c r="I724" s="27"/>
      <c r="J724" s="27"/>
      <c r="K724" s="27">
        <v>80</v>
      </c>
      <c r="L724" s="16">
        <f t="shared" si="302"/>
        <v>330</v>
      </c>
    </row>
    <row r="725" spans="1:13" s="20" customFormat="1" ht="51" hidden="1">
      <c r="A725" s="68" t="s">
        <v>628</v>
      </c>
      <c r="B725" s="18" t="s">
        <v>27</v>
      </c>
      <c r="C725" s="18" t="s">
        <v>195</v>
      </c>
      <c r="D725" s="18" t="s">
        <v>22</v>
      </c>
      <c r="E725" s="18" t="s">
        <v>629</v>
      </c>
      <c r="F725" s="18"/>
      <c r="G725" s="19">
        <f>G726</f>
        <v>0</v>
      </c>
      <c r="H725" s="19">
        <f>H726</f>
        <v>0</v>
      </c>
      <c r="I725" s="19">
        <f>I726</f>
        <v>0</v>
      </c>
      <c r="J725" s="19">
        <f>J726</f>
        <v>960</v>
      </c>
      <c r="K725" s="19">
        <f t="shared" ref="K725:L725" si="321">K726</f>
        <v>0</v>
      </c>
      <c r="L725" s="19">
        <f t="shared" si="321"/>
        <v>960</v>
      </c>
    </row>
    <row r="726" spans="1:13" hidden="1">
      <c r="A726" s="12" t="s">
        <v>80</v>
      </c>
      <c r="B726" s="24" t="s">
        <v>27</v>
      </c>
      <c r="C726" s="24" t="s">
        <v>195</v>
      </c>
      <c r="D726" s="24" t="s">
        <v>22</v>
      </c>
      <c r="E726" s="24" t="s">
        <v>629</v>
      </c>
      <c r="F726" s="24" t="s">
        <v>81</v>
      </c>
      <c r="G726" s="25"/>
      <c r="H726" s="26"/>
      <c r="I726" s="27"/>
      <c r="J726" s="27">
        <v>960</v>
      </c>
      <c r="K726" s="27"/>
      <c r="L726" s="16">
        <f t="shared" si="302"/>
        <v>960</v>
      </c>
    </row>
    <row r="727" spans="1:13" s="20" customFormat="1" hidden="1">
      <c r="A727" s="216" t="s">
        <v>1007</v>
      </c>
      <c r="B727" s="18" t="s">
        <v>27</v>
      </c>
      <c r="C727" s="18" t="s">
        <v>195</v>
      </c>
      <c r="D727" s="18" t="s">
        <v>22</v>
      </c>
      <c r="E727" s="18" t="s">
        <v>1008</v>
      </c>
      <c r="F727" s="18"/>
      <c r="G727" s="19">
        <f>G728</f>
        <v>0</v>
      </c>
      <c r="H727" s="19">
        <f t="shared" ref="H727:L727" si="322">H728</f>
        <v>0</v>
      </c>
      <c r="I727" s="19">
        <f t="shared" si="322"/>
        <v>0</v>
      </c>
      <c r="J727" s="19">
        <f t="shared" si="322"/>
        <v>0</v>
      </c>
      <c r="K727" s="19">
        <f t="shared" si="322"/>
        <v>2470</v>
      </c>
      <c r="L727" s="19">
        <f t="shared" si="322"/>
        <v>2470</v>
      </c>
    </row>
    <row r="728" spans="1:13" ht="25.5" hidden="1">
      <c r="A728" s="28" t="s">
        <v>43</v>
      </c>
      <c r="B728" s="24" t="s">
        <v>27</v>
      </c>
      <c r="C728" s="24" t="s">
        <v>195</v>
      </c>
      <c r="D728" s="24" t="s">
        <v>22</v>
      </c>
      <c r="E728" s="24" t="s">
        <v>1008</v>
      </c>
      <c r="F728" s="24" t="s">
        <v>44</v>
      </c>
      <c r="G728" s="25"/>
      <c r="H728" s="26"/>
      <c r="I728" s="27"/>
      <c r="J728" s="27"/>
      <c r="K728" s="27">
        <v>2470</v>
      </c>
      <c r="L728" s="15">
        <f>K728+J728+I728+H728+G728</f>
        <v>2470</v>
      </c>
    </row>
    <row r="729" spans="1:13" s="20" customFormat="1" ht="38.25" hidden="1">
      <c r="A729" s="68" t="s">
        <v>630</v>
      </c>
      <c r="B729" s="18" t="s">
        <v>27</v>
      </c>
      <c r="C729" s="18" t="s">
        <v>195</v>
      </c>
      <c r="D729" s="18" t="s">
        <v>22</v>
      </c>
      <c r="E729" s="18" t="s">
        <v>631</v>
      </c>
      <c r="F729" s="18"/>
      <c r="G729" s="19">
        <f>G730+G737+G739+G741+G743+G745+G747+G749</f>
        <v>12981.260000000002</v>
      </c>
      <c r="H729" s="19">
        <f>H730+H737+H739+H741+H743+H745+H747+H749</f>
        <v>85.01361</v>
      </c>
      <c r="I729" s="19">
        <f>I730+I737+I739+I741+I743+I745+I747+I749</f>
        <v>385.6</v>
      </c>
      <c r="J729" s="19">
        <f>J730+J737+J739+J741+J743+J745+J747+J749</f>
        <v>316.58999999999992</v>
      </c>
      <c r="K729" s="19">
        <f t="shared" ref="K729:L729" si="323">K730+K737+K739+K741+K743+K745+K747+K749</f>
        <v>0</v>
      </c>
      <c r="L729" s="19">
        <f t="shared" si="323"/>
        <v>13768.463610000001</v>
      </c>
      <c r="M729" s="102"/>
    </row>
    <row r="730" spans="1:13" s="84" customFormat="1" hidden="1">
      <c r="A730" s="6" t="s">
        <v>632</v>
      </c>
      <c r="B730" s="7" t="s">
        <v>27</v>
      </c>
      <c r="C730" s="7" t="s">
        <v>195</v>
      </c>
      <c r="D730" s="7" t="s">
        <v>22</v>
      </c>
      <c r="E730" s="7" t="s">
        <v>633</v>
      </c>
      <c r="F730" s="7"/>
      <c r="G730" s="5">
        <f>G731+G732+G733+G734+G735+G736</f>
        <v>11244.760000000002</v>
      </c>
      <c r="H730" s="5">
        <f>H731+H732+H733+H734+H735+H736</f>
        <v>85.01361</v>
      </c>
      <c r="I730" s="5">
        <f>I731+I732+I733+I734+I735+I736</f>
        <v>385.6</v>
      </c>
      <c r="J730" s="5">
        <f>J731+J732+J733+J734+J735+J736</f>
        <v>-69.010000000000048</v>
      </c>
      <c r="K730" s="5">
        <f t="shared" ref="K730:L730" si="324">K731+K732+K733+K734+K735+K736</f>
        <v>0</v>
      </c>
      <c r="L730" s="5">
        <f t="shared" si="324"/>
        <v>11646.36361</v>
      </c>
    </row>
    <row r="731" spans="1:13" hidden="1">
      <c r="A731" s="12" t="s">
        <v>30</v>
      </c>
      <c r="B731" s="13" t="s">
        <v>27</v>
      </c>
      <c r="C731" s="13" t="s">
        <v>195</v>
      </c>
      <c r="D731" s="13" t="s">
        <v>22</v>
      </c>
      <c r="E731" s="13" t="s">
        <v>633</v>
      </c>
      <c r="F731" s="24" t="s">
        <v>192</v>
      </c>
      <c r="G731" s="25">
        <v>7361.77</v>
      </c>
      <c r="H731" s="26"/>
      <c r="I731" s="27"/>
      <c r="J731" s="27"/>
      <c r="K731" s="27"/>
      <c r="L731" s="16">
        <f t="shared" si="302"/>
        <v>7361.77</v>
      </c>
    </row>
    <row r="732" spans="1:13" ht="25.5" hidden="1">
      <c r="A732" s="28" t="s">
        <v>35</v>
      </c>
      <c r="B732" s="13" t="s">
        <v>27</v>
      </c>
      <c r="C732" s="13" t="s">
        <v>195</v>
      </c>
      <c r="D732" s="13" t="s">
        <v>22</v>
      </c>
      <c r="E732" s="13" t="s">
        <v>633</v>
      </c>
      <c r="F732" s="24" t="s">
        <v>193</v>
      </c>
      <c r="G732" s="25">
        <v>245.68</v>
      </c>
      <c r="H732" s="26"/>
      <c r="I732" s="27">
        <v>10.6</v>
      </c>
      <c r="J732" s="27"/>
      <c r="K732" s="27"/>
      <c r="L732" s="16">
        <f t="shared" si="302"/>
        <v>256.28000000000003</v>
      </c>
    </row>
    <row r="733" spans="1:13" ht="25.5" hidden="1">
      <c r="A733" s="28" t="s">
        <v>41</v>
      </c>
      <c r="B733" s="13" t="s">
        <v>27</v>
      </c>
      <c r="C733" s="13" t="s">
        <v>195</v>
      </c>
      <c r="D733" s="13" t="s">
        <v>22</v>
      </c>
      <c r="E733" s="13" t="s">
        <v>633</v>
      </c>
      <c r="F733" s="24" t="s">
        <v>42</v>
      </c>
      <c r="G733" s="25">
        <v>109.78</v>
      </c>
      <c r="H733" s="26"/>
      <c r="I733" s="27">
        <f>29.302+215.6</f>
        <v>244.90199999999999</v>
      </c>
      <c r="J733" s="27">
        <f>-215.6+500</f>
        <v>284.39999999999998</v>
      </c>
      <c r="K733" s="27"/>
      <c r="L733" s="16">
        <f t="shared" si="302"/>
        <v>639.08199999999999</v>
      </c>
    </row>
    <row r="734" spans="1:13" ht="25.5" hidden="1">
      <c r="A734" s="28" t="s">
        <v>43</v>
      </c>
      <c r="B734" s="13" t="s">
        <v>27</v>
      </c>
      <c r="C734" s="13" t="s">
        <v>195</v>
      </c>
      <c r="D734" s="13" t="s">
        <v>22</v>
      </c>
      <c r="E734" s="13" t="s">
        <v>633</v>
      </c>
      <c r="F734" s="24" t="s">
        <v>44</v>
      </c>
      <c r="G734" s="25">
        <f>3248.83+150</f>
        <v>3398.83</v>
      </c>
      <c r="H734" s="91">
        <v>85.01361</v>
      </c>
      <c r="I734" s="92">
        <f>-39.902+170-23</f>
        <v>107.09800000000001</v>
      </c>
      <c r="J734" s="92">
        <f>316.59-170-500</f>
        <v>-353.41</v>
      </c>
      <c r="K734" s="92"/>
      <c r="L734" s="16">
        <f t="shared" si="302"/>
        <v>3237.53161</v>
      </c>
    </row>
    <row r="735" spans="1:13" ht="25.5" hidden="1">
      <c r="A735" s="30" t="s">
        <v>45</v>
      </c>
      <c r="B735" s="13" t="s">
        <v>27</v>
      </c>
      <c r="C735" s="13" t="s">
        <v>195</v>
      </c>
      <c r="D735" s="13" t="s">
        <v>22</v>
      </c>
      <c r="E735" s="13" t="s">
        <v>633</v>
      </c>
      <c r="F735" s="24" t="s">
        <v>46</v>
      </c>
      <c r="G735" s="25">
        <v>128.69999999999999</v>
      </c>
      <c r="H735" s="26"/>
      <c r="I735" s="27"/>
      <c r="J735" s="27"/>
      <c r="K735" s="27"/>
      <c r="L735" s="16">
        <f t="shared" si="302"/>
        <v>128.69999999999999</v>
      </c>
    </row>
    <row r="736" spans="1:13" ht="25.5" hidden="1">
      <c r="A736" s="30" t="s">
        <v>47</v>
      </c>
      <c r="B736" s="13" t="s">
        <v>27</v>
      </c>
      <c r="C736" s="13" t="s">
        <v>195</v>
      </c>
      <c r="D736" s="13" t="s">
        <v>22</v>
      </c>
      <c r="E736" s="13" t="s">
        <v>633</v>
      </c>
      <c r="F736" s="24" t="s">
        <v>48</v>
      </c>
      <c r="G736" s="25"/>
      <c r="H736" s="26"/>
      <c r="I736" s="27">
        <v>23</v>
      </c>
      <c r="J736" s="27"/>
      <c r="K736" s="27"/>
      <c r="L736" s="16">
        <f t="shared" si="302"/>
        <v>23</v>
      </c>
    </row>
    <row r="737" spans="1:12" s="20" customFormat="1" ht="53.25" hidden="1" customHeight="1">
      <c r="A737" s="105" t="s">
        <v>634</v>
      </c>
      <c r="B737" s="18" t="s">
        <v>27</v>
      </c>
      <c r="C737" s="18" t="s">
        <v>195</v>
      </c>
      <c r="D737" s="18" t="s">
        <v>22</v>
      </c>
      <c r="E737" s="18" t="s">
        <v>635</v>
      </c>
      <c r="F737" s="18"/>
      <c r="G737" s="19">
        <f>G738</f>
        <v>1036.5</v>
      </c>
      <c r="H737" s="19">
        <f>H738</f>
        <v>0</v>
      </c>
      <c r="I737" s="19">
        <f>I738</f>
        <v>0</v>
      </c>
      <c r="J737" s="19">
        <f>J738</f>
        <v>0</v>
      </c>
      <c r="K737" s="19">
        <f t="shared" ref="K737:L737" si="325">K738</f>
        <v>0</v>
      </c>
      <c r="L737" s="19">
        <f t="shared" si="325"/>
        <v>1036.5</v>
      </c>
    </row>
    <row r="738" spans="1:12" ht="25.5" hidden="1">
      <c r="A738" s="28" t="s">
        <v>43</v>
      </c>
      <c r="B738" s="24" t="s">
        <v>27</v>
      </c>
      <c r="C738" s="24" t="s">
        <v>195</v>
      </c>
      <c r="D738" s="24" t="s">
        <v>22</v>
      </c>
      <c r="E738" s="24" t="s">
        <v>635</v>
      </c>
      <c r="F738" s="24" t="s">
        <v>44</v>
      </c>
      <c r="G738" s="25">
        <v>1036.5</v>
      </c>
      <c r="H738" s="26"/>
      <c r="I738" s="27"/>
      <c r="J738" s="27"/>
      <c r="K738" s="27"/>
      <c r="L738" s="16">
        <f t="shared" si="302"/>
        <v>1036.5</v>
      </c>
    </row>
    <row r="739" spans="1:12" s="20" customFormat="1" hidden="1">
      <c r="A739" s="105" t="s">
        <v>636</v>
      </c>
      <c r="B739" s="18" t="s">
        <v>27</v>
      </c>
      <c r="C739" s="18" t="s">
        <v>195</v>
      </c>
      <c r="D739" s="18" t="s">
        <v>22</v>
      </c>
      <c r="E739" s="18" t="s">
        <v>637</v>
      </c>
      <c r="F739" s="18"/>
      <c r="G739" s="19">
        <f>G740</f>
        <v>300</v>
      </c>
      <c r="H739" s="19">
        <f>H740</f>
        <v>0</v>
      </c>
      <c r="I739" s="19">
        <f>I740</f>
        <v>0</v>
      </c>
      <c r="J739" s="19">
        <f>J740</f>
        <v>0</v>
      </c>
      <c r="K739" s="19">
        <f t="shared" ref="K739:L739" si="326">K740</f>
        <v>0</v>
      </c>
      <c r="L739" s="19">
        <f t="shared" si="326"/>
        <v>300</v>
      </c>
    </row>
    <row r="740" spans="1:12" ht="25.5" hidden="1">
      <c r="A740" s="30" t="s">
        <v>43</v>
      </c>
      <c r="B740" s="24" t="s">
        <v>27</v>
      </c>
      <c r="C740" s="24" t="s">
        <v>195</v>
      </c>
      <c r="D740" s="24" t="s">
        <v>22</v>
      </c>
      <c r="E740" s="24" t="s">
        <v>637</v>
      </c>
      <c r="F740" s="24" t="s">
        <v>44</v>
      </c>
      <c r="G740" s="25">
        <v>300</v>
      </c>
      <c r="H740" s="26"/>
      <c r="I740" s="27"/>
      <c r="J740" s="27"/>
      <c r="K740" s="27"/>
      <c r="L740" s="16">
        <f t="shared" si="302"/>
        <v>300</v>
      </c>
    </row>
    <row r="741" spans="1:12" s="20" customFormat="1" hidden="1">
      <c r="A741" s="105" t="s">
        <v>638</v>
      </c>
      <c r="B741" s="18" t="s">
        <v>27</v>
      </c>
      <c r="C741" s="18" t="s">
        <v>195</v>
      </c>
      <c r="D741" s="18" t="s">
        <v>22</v>
      </c>
      <c r="E741" s="18" t="s">
        <v>639</v>
      </c>
      <c r="F741" s="18"/>
      <c r="G741" s="19">
        <f>G742</f>
        <v>400</v>
      </c>
      <c r="H741" s="19">
        <f>H742</f>
        <v>0</v>
      </c>
      <c r="I741" s="19">
        <f>I742</f>
        <v>0</v>
      </c>
      <c r="J741" s="19">
        <f>J742</f>
        <v>120</v>
      </c>
      <c r="K741" s="19">
        <f t="shared" ref="K741:L741" si="327">K742</f>
        <v>0</v>
      </c>
      <c r="L741" s="19">
        <f t="shared" si="327"/>
        <v>520</v>
      </c>
    </row>
    <row r="742" spans="1:12" ht="25.5" hidden="1">
      <c r="A742" s="30" t="s">
        <v>43</v>
      </c>
      <c r="B742" s="24" t="s">
        <v>27</v>
      </c>
      <c r="C742" s="24" t="s">
        <v>195</v>
      </c>
      <c r="D742" s="24" t="s">
        <v>22</v>
      </c>
      <c r="E742" s="24" t="s">
        <v>639</v>
      </c>
      <c r="F742" s="24" t="s">
        <v>44</v>
      </c>
      <c r="G742" s="25">
        <v>400</v>
      </c>
      <c r="H742" s="26"/>
      <c r="I742" s="27"/>
      <c r="J742" s="27">
        <v>120</v>
      </c>
      <c r="K742" s="27"/>
      <c r="L742" s="16">
        <f t="shared" si="302"/>
        <v>520</v>
      </c>
    </row>
    <row r="743" spans="1:12" s="20" customFormat="1" ht="63.75" hidden="1">
      <c r="A743" s="48" t="s">
        <v>640</v>
      </c>
      <c r="B743" s="18" t="s">
        <v>27</v>
      </c>
      <c r="C743" s="18" t="s">
        <v>195</v>
      </c>
      <c r="D743" s="18" t="s">
        <v>22</v>
      </c>
      <c r="E743" s="18" t="s">
        <v>641</v>
      </c>
      <c r="F743" s="18"/>
      <c r="G743" s="19">
        <f>G744</f>
        <v>0</v>
      </c>
      <c r="H743" s="19">
        <f>H744</f>
        <v>0</v>
      </c>
      <c r="I743" s="19">
        <f>I744</f>
        <v>0</v>
      </c>
      <c r="J743" s="19">
        <f>J744</f>
        <v>33.6</v>
      </c>
      <c r="K743" s="19">
        <f t="shared" ref="K743:L743" si="328">K744</f>
        <v>0</v>
      </c>
      <c r="L743" s="19">
        <f t="shared" si="328"/>
        <v>33.6</v>
      </c>
    </row>
    <row r="744" spans="1:12" ht="25.5" hidden="1">
      <c r="A744" s="28" t="s">
        <v>41</v>
      </c>
      <c r="B744" s="24" t="s">
        <v>27</v>
      </c>
      <c r="C744" s="24" t="s">
        <v>195</v>
      </c>
      <c r="D744" s="24" t="s">
        <v>22</v>
      </c>
      <c r="E744" s="24" t="s">
        <v>641</v>
      </c>
      <c r="F744" s="24" t="s">
        <v>42</v>
      </c>
      <c r="G744" s="25"/>
      <c r="H744" s="26"/>
      <c r="I744" s="27"/>
      <c r="J744" s="27">
        <v>33.6</v>
      </c>
      <c r="K744" s="27"/>
      <c r="L744" s="16">
        <f t="shared" si="302"/>
        <v>33.6</v>
      </c>
    </row>
    <row r="745" spans="1:12" s="20" customFormat="1" ht="63.75" hidden="1">
      <c r="A745" s="48" t="s">
        <v>642</v>
      </c>
      <c r="B745" s="18" t="s">
        <v>27</v>
      </c>
      <c r="C745" s="18" t="s">
        <v>195</v>
      </c>
      <c r="D745" s="18" t="s">
        <v>22</v>
      </c>
      <c r="E745" s="18" t="s">
        <v>643</v>
      </c>
      <c r="F745" s="18"/>
      <c r="G745" s="19">
        <f>G746</f>
        <v>0</v>
      </c>
      <c r="H745" s="19">
        <f>H746</f>
        <v>0</v>
      </c>
      <c r="I745" s="19">
        <f>I746</f>
        <v>0</v>
      </c>
      <c r="J745" s="19">
        <f>J746</f>
        <v>67</v>
      </c>
      <c r="K745" s="19">
        <f t="shared" ref="K745:L745" si="329">K746</f>
        <v>0</v>
      </c>
      <c r="L745" s="19">
        <f t="shared" si="329"/>
        <v>67</v>
      </c>
    </row>
    <row r="746" spans="1:12" ht="25.5" hidden="1">
      <c r="A746" s="28" t="s">
        <v>41</v>
      </c>
      <c r="B746" s="24" t="s">
        <v>27</v>
      </c>
      <c r="C746" s="24" t="s">
        <v>195</v>
      </c>
      <c r="D746" s="24" t="s">
        <v>22</v>
      </c>
      <c r="E746" s="24" t="s">
        <v>643</v>
      </c>
      <c r="F746" s="24" t="s">
        <v>42</v>
      </c>
      <c r="G746" s="25"/>
      <c r="H746" s="26"/>
      <c r="I746" s="27"/>
      <c r="J746" s="27">
        <v>67</v>
      </c>
      <c r="K746" s="27"/>
      <c r="L746" s="16">
        <f t="shared" si="302"/>
        <v>67</v>
      </c>
    </row>
    <row r="747" spans="1:12" s="20" customFormat="1" ht="38.25" hidden="1">
      <c r="A747" s="48" t="s">
        <v>644</v>
      </c>
      <c r="B747" s="18" t="s">
        <v>27</v>
      </c>
      <c r="C747" s="18" t="s">
        <v>195</v>
      </c>
      <c r="D747" s="18" t="s">
        <v>22</v>
      </c>
      <c r="E747" s="18" t="s">
        <v>645</v>
      </c>
      <c r="F747" s="18"/>
      <c r="G747" s="19">
        <f>G748</f>
        <v>0</v>
      </c>
      <c r="H747" s="19">
        <f>H748</f>
        <v>0</v>
      </c>
      <c r="I747" s="19">
        <f>I748</f>
        <v>0</v>
      </c>
      <c r="J747" s="19">
        <f>J748</f>
        <v>50</v>
      </c>
      <c r="K747" s="19">
        <f t="shared" ref="K747:L747" si="330">K748</f>
        <v>0</v>
      </c>
      <c r="L747" s="19">
        <f t="shared" si="330"/>
        <v>50</v>
      </c>
    </row>
    <row r="748" spans="1:12" ht="25.5" hidden="1">
      <c r="A748" s="30" t="s">
        <v>43</v>
      </c>
      <c r="B748" s="24" t="s">
        <v>27</v>
      </c>
      <c r="C748" s="24" t="s">
        <v>195</v>
      </c>
      <c r="D748" s="24" t="s">
        <v>22</v>
      </c>
      <c r="E748" s="24" t="s">
        <v>645</v>
      </c>
      <c r="F748" s="24" t="s">
        <v>44</v>
      </c>
      <c r="G748" s="25"/>
      <c r="H748" s="26"/>
      <c r="I748" s="27"/>
      <c r="J748" s="27">
        <v>50</v>
      </c>
      <c r="K748" s="27"/>
      <c r="L748" s="16">
        <f t="shared" si="302"/>
        <v>50</v>
      </c>
    </row>
    <row r="749" spans="1:12" s="20" customFormat="1" hidden="1">
      <c r="A749" s="48" t="s">
        <v>646</v>
      </c>
      <c r="B749" s="18" t="s">
        <v>27</v>
      </c>
      <c r="C749" s="18" t="s">
        <v>195</v>
      </c>
      <c r="D749" s="18" t="s">
        <v>22</v>
      </c>
      <c r="E749" s="18" t="s">
        <v>647</v>
      </c>
      <c r="F749" s="18"/>
      <c r="G749" s="19">
        <f>G750</f>
        <v>0</v>
      </c>
      <c r="H749" s="19">
        <f>H750</f>
        <v>0</v>
      </c>
      <c r="I749" s="19">
        <f>I750</f>
        <v>0</v>
      </c>
      <c r="J749" s="19">
        <f>J750</f>
        <v>115</v>
      </c>
      <c r="K749" s="19">
        <f t="shared" ref="K749:L749" si="331">K750</f>
        <v>0</v>
      </c>
      <c r="L749" s="19">
        <f t="shared" si="331"/>
        <v>115</v>
      </c>
    </row>
    <row r="750" spans="1:12" ht="25.5" hidden="1">
      <c r="A750" s="30" t="s">
        <v>43</v>
      </c>
      <c r="B750" s="24" t="s">
        <v>27</v>
      </c>
      <c r="C750" s="24" t="s">
        <v>195</v>
      </c>
      <c r="D750" s="24" t="s">
        <v>22</v>
      </c>
      <c r="E750" s="24" t="s">
        <v>647</v>
      </c>
      <c r="F750" s="24" t="s">
        <v>44</v>
      </c>
      <c r="G750" s="25"/>
      <c r="H750" s="26"/>
      <c r="I750" s="27"/>
      <c r="J750" s="27">
        <v>115</v>
      </c>
      <c r="K750" s="27"/>
      <c r="L750" s="16">
        <f t="shared" ref="L750:L813" si="332">I750+H750+G750+J750+K750</f>
        <v>115</v>
      </c>
    </row>
    <row r="751" spans="1:12" s="20" customFormat="1" ht="76.5">
      <c r="A751" s="245" t="s">
        <v>26</v>
      </c>
      <c r="B751" s="243" t="s">
        <v>27</v>
      </c>
      <c r="C751" s="243" t="s">
        <v>195</v>
      </c>
      <c r="D751" s="243" t="s">
        <v>22</v>
      </c>
      <c r="E751" s="243" t="s">
        <v>29</v>
      </c>
      <c r="F751" s="243"/>
      <c r="G751" s="244">
        <f>G752</f>
        <v>0</v>
      </c>
      <c r="H751" s="244">
        <f t="shared" ref="H751:L751" si="333">H752</f>
        <v>0</v>
      </c>
      <c r="I751" s="244">
        <f t="shared" si="333"/>
        <v>0</v>
      </c>
      <c r="J751" s="244">
        <f t="shared" si="333"/>
        <v>29.5</v>
      </c>
      <c r="K751" s="244">
        <f t="shared" si="333"/>
        <v>0</v>
      </c>
      <c r="L751" s="244">
        <f t="shared" si="333"/>
        <v>29.5</v>
      </c>
    </row>
    <row r="752" spans="1:12">
      <c r="A752" s="246" t="s">
        <v>30</v>
      </c>
      <c r="B752" s="247" t="s">
        <v>27</v>
      </c>
      <c r="C752" s="247" t="s">
        <v>195</v>
      </c>
      <c r="D752" s="247" t="s">
        <v>22</v>
      </c>
      <c r="E752" s="247" t="s">
        <v>29</v>
      </c>
      <c r="F752" s="247" t="s">
        <v>192</v>
      </c>
      <c r="G752" s="248"/>
      <c r="H752" s="258"/>
      <c r="I752" s="259"/>
      <c r="J752" s="259">
        <v>29.5</v>
      </c>
      <c r="K752" s="259"/>
      <c r="L752" s="259">
        <f>G752+H752+I752+J752+K752</f>
        <v>29.5</v>
      </c>
    </row>
    <row r="753" spans="1:12" s="20" customFormat="1" ht="63.75">
      <c r="A753" s="264" t="s">
        <v>441</v>
      </c>
      <c r="B753" s="243" t="s">
        <v>27</v>
      </c>
      <c r="C753" s="243" t="s">
        <v>195</v>
      </c>
      <c r="D753" s="243" t="s">
        <v>22</v>
      </c>
      <c r="E753" s="243" t="s">
        <v>442</v>
      </c>
      <c r="F753" s="243"/>
      <c r="G753" s="244">
        <f>G754+G755</f>
        <v>0</v>
      </c>
      <c r="H753" s="244">
        <f t="shared" ref="H753:L753" si="334">H754+H755</f>
        <v>0</v>
      </c>
      <c r="I753" s="244">
        <f t="shared" si="334"/>
        <v>0</v>
      </c>
      <c r="J753" s="244">
        <f t="shared" si="334"/>
        <v>5865</v>
      </c>
      <c r="K753" s="244">
        <f t="shared" si="334"/>
        <v>0</v>
      </c>
      <c r="L753" s="244">
        <f t="shared" si="334"/>
        <v>5865</v>
      </c>
    </row>
    <row r="754" spans="1:12">
      <c r="A754" s="246" t="s">
        <v>30</v>
      </c>
      <c r="B754" s="247" t="s">
        <v>27</v>
      </c>
      <c r="C754" s="247" t="s">
        <v>195</v>
      </c>
      <c r="D754" s="247" t="s">
        <v>22</v>
      </c>
      <c r="E754" s="247" t="s">
        <v>442</v>
      </c>
      <c r="F754" s="247" t="s">
        <v>192</v>
      </c>
      <c r="G754" s="248"/>
      <c r="H754" s="258"/>
      <c r="I754" s="259"/>
      <c r="J754" s="259">
        <v>1359</v>
      </c>
      <c r="K754" s="259"/>
      <c r="L754" s="250">
        <f t="shared" si="332"/>
        <v>1359</v>
      </c>
    </row>
    <row r="755" spans="1:12" ht="38.25">
      <c r="A755" s="271" t="s">
        <v>314</v>
      </c>
      <c r="B755" s="247" t="s">
        <v>27</v>
      </c>
      <c r="C755" s="247" t="s">
        <v>195</v>
      </c>
      <c r="D755" s="247" t="s">
        <v>22</v>
      </c>
      <c r="E755" s="247" t="s">
        <v>442</v>
      </c>
      <c r="F755" s="247" t="s">
        <v>315</v>
      </c>
      <c r="G755" s="248"/>
      <c r="H755" s="258"/>
      <c r="I755" s="259"/>
      <c r="J755" s="259">
        <v>4506</v>
      </c>
      <c r="K755" s="259"/>
      <c r="L755" s="250">
        <f t="shared" si="332"/>
        <v>4506</v>
      </c>
    </row>
    <row r="756" spans="1:12">
      <c r="A756" s="242" t="s">
        <v>648</v>
      </c>
      <c r="B756" s="243"/>
      <c r="C756" s="243">
        <v>10</v>
      </c>
      <c r="D756" s="243"/>
      <c r="E756" s="243"/>
      <c r="F756" s="243"/>
      <c r="G756" s="244">
        <f>G757+G762+G774+G804</f>
        <v>78167.799999999988</v>
      </c>
      <c r="H756" s="244">
        <f t="shared" ref="H756:L756" si="335">H757+H762+H774+H804</f>
        <v>50997.60353</v>
      </c>
      <c r="I756" s="244">
        <f t="shared" si="335"/>
        <v>0</v>
      </c>
      <c r="J756" s="244">
        <f t="shared" si="335"/>
        <v>27118.297000000002</v>
      </c>
      <c r="K756" s="244">
        <f t="shared" si="335"/>
        <v>505.6</v>
      </c>
      <c r="L756" s="244">
        <f t="shared" si="335"/>
        <v>156789.30052999998</v>
      </c>
    </row>
    <row r="757" spans="1:12">
      <c r="A757" s="242" t="s">
        <v>649</v>
      </c>
      <c r="B757" s="243"/>
      <c r="C757" s="243">
        <v>10</v>
      </c>
      <c r="D757" s="243" t="s">
        <v>22</v>
      </c>
      <c r="E757" s="243"/>
      <c r="F757" s="243"/>
      <c r="G757" s="244">
        <f>G760</f>
        <v>0</v>
      </c>
      <c r="H757" s="244">
        <f t="shared" ref="H757:L757" si="336">H760</f>
        <v>0</v>
      </c>
      <c r="I757" s="244">
        <f t="shared" si="336"/>
        <v>0</v>
      </c>
      <c r="J757" s="244">
        <f t="shared" si="336"/>
        <v>0</v>
      </c>
      <c r="K757" s="244">
        <f t="shared" si="336"/>
        <v>505.6</v>
      </c>
      <c r="L757" s="244">
        <f t="shared" si="336"/>
        <v>505.6</v>
      </c>
    </row>
    <row r="758" spans="1:12" s="20" customFormat="1" ht="38.25" hidden="1">
      <c r="A758" s="21" t="s">
        <v>650</v>
      </c>
      <c r="B758" s="22" t="s">
        <v>27</v>
      </c>
      <c r="C758" s="119">
        <v>10</v>
      </c>
      <c r="D758" s="22" t="s">
        <v>22</v>
      </c>
      <c r="E758" s="119">
        <v>9997002</v>
      </c>
      <c r="F758" s="22"/>
      <c r="G758" s="23">
        <f>G759</f>
        <v>1008.7</v>
      </c>
      <c r="H758" s="23">
        <f t="shared" ref="H758:L758" si="337">H759</f>
        <v>0</v>
      </c>
      <c r="I758" s="23">
        <f t="shared" si="337"/>
        <v>0</v>
      </c>
      <c r="J758" s="23">
        <f t="shared" si="337"/>
        <v>0</v>
      </c>
      <c r="K758" s="23">
        <f t="shared" si="337"/>
        <v>0</v>
      </c>
      <c r="L758" s="23">
        <f t="shared" si="337"/>
        <v>1008.7</v>
      </c>
    </row>
    <row r="759" spans="1:12" ht="25.5" hidden="1">
      <c r="A759" s="120" t="s">
        <v>651</v>
      </c>
      <c r="B759" s="24" t="s">
        <v>27</v>
      </c>
      <c r="C759" s="121">
        <v>10</v>
      </c>
      <c r="D759" s="24" t="s">
        <v>22</v>
      </c>
      <c r="E759" s="121">
        <v>9997002</v>
      </c>
      <c r="F759" s="24" t="s">
        <v>652</v>
      </c>
      <c r="G759" s="25">
        <v>1008.7</v>
      </c>
      <c r="H759" s="26"/>
      <c r="I759" s="27"/>
      <c r="J759" s="27"/>
      <c r="K759" s="27"/>
      <c r="L759" s="16">
        <f t="shared" si="332"/>
        <v>1008.7</v>
      </c>
    </row>
    <row r="760" spans="1:12" s="20" customFormat="1" ht="25.5">
      <c r="A760" s="264" t="s">
        <v>714</v>
      </c>
      <c r="B760" s="243" t="s">
        <v>27</v>
      </c>
      <c r="C760" s="238">
        <v>10</v>
      </c>
      <c r="D760" s="243" t="s">
        <v>22</v>
      </c>
      <c r="E760" s="238">
        <v>9503301</v>
      </c>
      <c r="F760" s="243"/>
      <c r="G760" s="244">
        <f>G761</f>
        <v>0</v>
      </c>
      <c r="H760" s="244">
        <f t="shared" ref="H760:L760" si="338">H761</f>
        <v>0</v>
      </c>
      <c r="I760" s="244">
        <f t="shared" si="338"/>
        <v>0</v>
      </c>
      <c r="J760" s="244">
        <f t="shared" si="338"/>
        <v>0</v>
      </c>
      <c r="K760" s="244">
        <f t="shared" si="338"/>
        <v>505.6</v>
      </c>
      <c r="L760" s="244">
        <f t="shared" si="338"/>
        <v>505.6</v>
      </c>
    </row>
    <row r="761" spans="1:12" ht="25.5">
      <c r="A761" s="276" t="s">
        <v>651</v>
      </c>
      <c r="B761" s="247" t="s">
        <v>27</v>
      </c>
      <c r="C761" s="277">
        <v>10</v>
      </c>
      <c r="D761" s="247" t="s">
        <v>22</v>
      </c>
      <c r="E761" s="277">
        <v>9503301</v>
      </c>
      <c r="F761" s="247" t="s">
        <v>652</v>
      </c>
      <c r="G761" s="248"/>
      <c r="H761" s="258"/>
      <c r="I761" s="259"/>
      <c r="J761" s="259"/>
      <c r="K761" s="259">
        <v>505.6</v>
      </c>
      <c r="L761" s="249">
        <f>G761+H761+I761+J761+K761</f>
        <v>505.6</v>
      </c>
    </row>
    <row r="762" spans="1:12">
      <c r="A762" s="252" t="s">
        <v>653</v>
      </c>
      <c r="B762" s="247"/>
      <c r="C762" s="238">
        <v>10</v>
      </c>
      <c r="D762" s="243" t="s">
        <v>111</v>
      </c>
      <c r="E762" s="277"/>
      <c r="F762" s="247"/>
      <c r="G762" s="253">
        <f>G767+G769</f>
        <v>0</v>
      </c>
      <c r="H762" s="253">
        <f t="shared" ref="H762:L762" si="339">H767+H769</f>
        <v>1400.0067300000001</v>
      </c>
      <c r="I762" s="253">
        <f t="shared" si="339"/>
        <v>0</v>
      </c>
      <c r="J762" s="253">
        <f t="shared" si="339"/>
        <v>0</v>
      </c>
      <c r="K762" s="253">
        <f t="shared" si="339"/>
        <v>0</v>
      </c>
      <c r="L762" s="253">
        <f t="shared" si="339"/>
        <v>1400.0067300000001</v>
      </c>
    </row>
    <row r="763" spans="1:12" s="20" customFormat="1" hidden="1">
      <c r="A763" s="34" t="s">
        <v>654</v>
      </c>
      <c r="B763" s="22" t="s">
        <v>27</v>
      </c>
      <c r="C763" s="119">
        <v>10</v>
      </c>
      <c r="D763" s="22" t="s">
        <v>111</v>
      </c>
      <c r="E763" s="119">
        <v>9997006</v>
      </c>
      <c r="F763" s="22"/>
      <c r="G763" s="23">
        <f>G764</f>
        <v>40.6</v>
      </c>
      <c r="H763" s="23">
        <f>H764</f>
        <v>0</v>
      </c>
      <c r="I763" s="23">
        <f>I764</f>
        <v>0</v>
      </c>
      <c r="J763" s="23">
        <f>J764</f>
        <v>0</v>
      </c>
      <c r="K763" s="23">
        <f t="shared" ref="K763:L763" si="340">K764</f>
        <v>0</v>
      </c>
      <c r="L763" s="23">
        <f t="shared" si="340"/>
        <v>40.6</v>
      </c>
    </row>
    <row r="764" spans="1:12" ht="25.5" hidden="1">
      <c r="A764" s="30" t="s">
        <v>655</v>
      </c>
      <c r="B764" s="24" t="s">
        <v>27</v>
      </c>
      <c r="C764" s="121">
        <v>10</v>
      </c>
      <c r="D764" s="24" t="s">
        <v>111</v>
      </c>
      <c r="E764" s="121">
        <v>9997006</v>
      </c>
      <c r="F764" s="24" t="s">
        <v>656</v>
      </c>
      <c r="G764" s="25">
        <v>40.6</v>
      </c>
      <c r="H764" s="26"/>
      <c r="I764" s="27"/>
      <c r="J764" s="27"/>
      <c r="K764" s="27"/>
      <c r="L764" s="16">
        <f t="shared" si="332"/>
        <v>40.6</v>
      </c>
    </row>
    <row r="765" spans="1:12" s="20" customFormat="1" hidden="1">
      <c r="A765" s="63" t="s">
        <v>657</v>
      </c>
      <c r="B765" s="22" t="s">
        <v>27</v>
      </c>
      <c r="C765" s="119">
        <v>10</v>
      </c>
      <c r="D765" s="22" t="s">
        <v>111</v>
      </c>
      <c r="E765" s="119">
        <v>9997007</v>
      </c>
      <c r="F765" s="22"/>
      <c r="G765" s="23">
        <f>G766</f>
        <v>0</v>
      </c>
      <c r="H765" s="23">
        <f>H766</f>
        <v>37.896999999999998</v>
      </c>
      <c r="I765" s="23">
        <f>I766</f>
        <v>0</v>
      </c>
      <c r="J765" s="23">
        <f>J766</f>
        <v>0</v>
      </c>
      <c r="K765" s="23">
        <f t="shared" ref="K765:L765" si="341">K766</f>
        <v>0</v>
      </c>
      <c r="L765" s="23">
        <f t="shared" si="341"/>
        <v>37.896999999999998</v>
      </c>
    </row>
    <row r="766" spans="1:12" ht="25.5" hidden="1">
      <c r="A766" s="30" t="s">
        <v>655</v>
      </c>
      <c r="B766" s="24" t="s">
        <v>27</v>
      </c>
      <c r="C766" s="121">
        <v>10</v>
      </c>
      <c r="D766" s="24" t="s">
        <v>111</v>
      </c>
      <c r="E766" s="121">
        <v>9997007</v>
      </c>
      <c r="F766" s="24" t="s">
        <v>656</v>
      </c>
      <c r="G766" s="25"/>
      <c r="H766" s="26">
        <f>10.897+15+12</f>
        <v>37.896999999999998</v>
      </c>
      <c r="I766" s="27"/>
      <c r="J766" s="27"/>
      <c r="K766" s="27"/>
      <c r="L766" s="16">
        <f t="shared" si="332"/>
        <v>37.896999999999998</v>
      </c>
    </row>
    <row r="767" spans="1:12" ht="25.5">
      <c r="A767" s="251" t="s">
        <v>658</v>
      </c>
      <c r="B767" s="243" t="s">
        <v>27</v>
      </c>
      <c r="C767" s="238">
        <v>10</v>
      </c>
      <c r="D767" s="243" t="s">
        <v>111</v>
      </c>
      <c r="E767" s="238">
        <v>1008820</v>
      </c>
      <c r="F767" s="247"/>
      <c r="G767" s="244">
        <f>G768</f>
        <v>0</v>
      </c>
      <c r="H767" s="244">
        <f>H768</f>
        <v>733.33439999999996</v>
      </c>
      <c r="I767" s="244">
        <f>I768</f>
        <v>0</v>
      </c>
      <c r="J767" s="244">
        <f>J768</f>
        <v>0</v>
      </c>
      <c r="K767" s="244">
        <f t="shared" ref="K767:L767" si="342">K768</f>
        <v>0</v>
      </c>
      <c r="L767" s="244">
        <f t="shared" si="342"/>
        <v>733.33439999999996</v>
      </c>
    </row>
    <row r="768" spans="1:12">
      <c r="A768" s="252" t="s">
        <v>602</v>
      </c>
      <c r="B768" s="247" t="s">
        <v>27</v>
      </c>
      <c r="C768" s="277">
        <v>10</v>
      </c>
      <c r="D768" s="247" t="s">
        <v>111</v>
      </c>
      <c r="E768" s="277">
        <v>1008820</v>
      </c>
      <c r="F768" s="247" t="s">
        <v>603</v>
      </c>
      <c r="G768" s="248"/>
      <c r="H768" s="258">
        <v>733.33439999999996</v>
      </c>
      <c r="I768" s="259"/>
      <c r="J768" s="259"/>
      <c r="K768" s="259"/>
      <c r="L768" s="250">
        <f t="shared" si="332"/>
        <v>733.33439999999996</v>
      </c>
    </row>
    <row r="769" spans="1:13" s="20" customFormat="1" ht="25.5">
      <c r="A769" s="251" t="s">
        <v>658</v>
      </c>
      <c r="B769" s="243" t="s">
        <v>27</v>
      </c>
      <c r="C769" s="238">
        <v>10</v>
      </c>
      <c r="D769" s="243" t="s">
        <v>111</v>
      </c>
      <c r="E769" s="238">
        <v>6812100</v>
      </c>
      <c r="F769" s="243"/>
      <c r="G769" s="244">
        <f>G770</f>
        <v>0</v>
      </c>
      <c r="H769" s="244">
        <f>H770</f>
        <v>666.67232999999999</v>
      </c>
      <c r="I769" s="244">
        <f>I770</f>
        <v>0</v>
      </c>
      <c r="J769" s="244">
        <f>J770</f>
        <v>0</v>
      </c>
      <c r="K769" s="244">
        <f t="shared" ref="K769:L769" si="343">K770</f>
        <v>0</v>
      </c>
      <c r="L769" s="244">
        <f t="shared" si="343"/>
        <v>666.67232999999999</v>
      </c>
    </row>
    <row r="770" spans="1:13" ht="25.5">
      <c r="A770" s="262" t="s">
        <v>655</v>
      </c>
      <c r="B770" s="247" t="s">
        <v>27</v>
      </c>
      <c r="C770" s="277">
        <v>10</v>
      </c>
      <c r="D770" s="247" t="s">
        <v>111</v>
      </c>
      <c r="E770" s="277">
        <v>6812100</v>
      </c>
      <c r="F770" s="247" t="s">
        <v>603</v>
      </c>
      <c r="G770" s="248"/>
      <c r="H770" s="258">
        <v>666.67232999999999</v>
      </c>
      <c r="I770" s="259"/>
      <c r="J770" s="259"/>
      <c r="K770" s="259"/>
      <c r="L770" s="250">
        <f t="shared" si="332"/>
        <v>666.67232999999999</v>
      </c>
    </row>
    <row r="771" spans="1:13" s="20" customFormat="1" ht="25.5" hidden="1">
      <c r="A771" s="47" t="s">
        <v>659</v>
      </c>
      <c r="B771" s="42" t="s">
        <v>27</v>
      </c>
      <c r="C771" s="124">
        <v>10</v>
      </c>
      <c r="D771" s="42" t="s">
        <v>111</v>
      </c>
      <c r="E771" s="124">
        <v>6013000</v>
      </c>
      <c r="F771" s="42"/>
      <c r="G771" s="66">
        <f>G772</f>
        <v>0</v>
      </c>
      <c r="H771" s="66">
        <f t="shared" ref="H771:L772" si="344">H772</f>
        <v>2500</v>
      </c>
      <c r="I771" s="66">
        <f t="shared" si="344"/>
        <v>298.86599999999999</v>
      </c>
      <c r="J771" s="66">
        <f t="shared" si="344"/>
        <v>0</v>
      </c>
      <c r="K771" s="66">
        <f t="shared" si="344"/>
        <v>0</v>
      </c>
      <c r="L771" s="66">
        <f t="shared" si="344"/>
        <v>2798.866</v>
      </c>
    </row>
    <row r="772" spans="1:13" s="20" customFormat="1" hidden="1">
      <c r="A772" s="48" t="s">
        <v>660</v>
      </c>
      <c r="B772" s="18" t="s">
        <v>27</v>
      </c>
      <c r="C772" s="122">
        <v>10</v>
      </c>
      <c r="D772" s="18" t="s">
        <v>111</v>
      </c>
      <c r="E772" s="122">
        <v>6013100</v>
      </c>
      <c r="F772" s="7"/>
      <c r="G772" s="19">
        <f>G773</f>
        <v>0</v>
      </c>
      <c r="H772" s="19">
        <f t="shared" si="344"/>
        <v>2500</v>
      </c>
      <c r="I772" s="19">
        <f t="shared" si="344"/>
        <v>298.86599999999999</v>
      </c>
      <c r="J772" s="19">
        <f t="shared" si="344"/>
        <v>0</v>
      </c>
      <c r="K772" s="19">
        <f t="shared" si="344"/>
        <v>0</v>
      </c>
      <c r="L772" s="19">
        <f t="shared" si="344"/>
        <v>2798.866</v>
      </c>
    </row>
    <row r="773" spans="1:13" ht="25.5" hidden="1">
      <c r="A773" s="28" t="s">
        <v>655</v>
      </c>
      <c r="B773" s="24" t="s">
        <v>27</v>
      </c>
      <c r="C773" s="121">
        <v>10</v>
      </c>
      <c r="D773" s="24" t="s">
        <v>111</v>
      </c>
      <c r="E773" s="121">
        <v>6013100</v>
      </c>
      <c r="F773" s="13" t="s">
        <v>603</v>
      </c>
      <c r="G773" s="25"/>
      <c r="H773" s="26">
        <v>2500</v>
      </c>
      <c r="I773" s="27">
        <v>298.86599999999999</v>
      </c>
      <c r="J773" s="27"/>
      <c r="K773" s="27"/>
      <c r="L773" s="16">
        <f t="shared" si="332"/>
        <v>2798.866</v>
      </c>
    </row>
    <row r="774" spans="1:13">
      <c r="A774" s="242" t="s">
        <v>661</v>
      </c>
      <c r="B774" s="243"/>
      <c r="C774" s="243">
        <v>10</v>
      </c>
      <c r="D774" s="243" t="s">
        <v>38</v>
      </c>
      <c r="E774" s="243"/>
      <c r="F774" s="243"/>
      <c r="G774" s="244">
        <f>G775+G780+G783+G787+G790+G792+G795+G797+G799</f>
        <v>76582.299999999988</v>
      </c>
      <c r="H774" s="244">
        <f t="shared" ref="H774:L774" si="345">H775+H780+H783+H787+H790+H792+H795+H797+H799</f>
        <v>49597.596799999999</v>
      </c>
      <c r="I774" s="244">
        <f t="shared" si="345"/>
        <v>0</v>
      </c>
      <c r="J774" s="244">
        <f t="shared" si="345"/>
        <v>27084.397000000001</v>
      </c>
      <c r="K774" s="244">
        <f t="shared" si="345"/>
        <v>0</v>
      </c>
      <c r="L774" s="244">
        <f t="shared" si="345"/>
        <v>153264.29379999998</v>
      </c>
    </row>
    <row r="775" spans="1:13" ht="25.5">
      <c r="A775" s="263" t="s">
        <v>662</v>
      </c>
      <c r="B775" s="243" t="s">
        <v>27</v>
      </c>
      <c r="C775" s="243" t="s">
        <v>663</v>
      </c>
      <c r="D775" s="243" t="s">
        <v>38</v>
      </c>
      <c r="E775" s="243" t="s">
        <v>664</v>
      </c>
      <c r="F775" s="243"/>
      <c r="G775" s="244">
        <f>G776+G777+G778+G779</f>
        <v>2213.6999999999998</v>
      </c>
      <c r="H775" s="244">
        <f>H776+H777+H778+H779</f>
        <v>0</v>
      </c>
      <c r="I775" s="244">
        <f>I776+I777+I778+I779</f>
        <v>0</v>
      </c>
      <c r="J775" s="244">
        <f>J776+J777+J778+J779</f>
        <v>96.18</v>
      </c>
      <c r="K775" s="244">
        <f t="shared" ref="K775:L775" si="346">K776+K777+K778+K779</f>
        <v>0</v>
      </c>
      <c r="L775" s="244">
        <f t="shared" si="346"/>
        <v>2309.88</v>
      </c>
    </row>
    <row r="776" spans="1:13">
      <c r="A776" s="278" t="s">
        <v>30</v>
      </c>
      <c r="B776" s="247" t="s">
        <v>27</v>
      </c>
      <c r="C776" s="247" t="s">
        <v>663</v>
      </c>
      <c r="D776" s="247" t="s">
        <v>38</v>
      </c>
      <c r="E776" s="247" t="s">
        <v>664</v>
      </c>
      <c r="F776" s="247" t="s">
        <v>31</v>
      </c>
      <c r="G776" s="248">
        <v>1757.7</v>
      </c>
      <c r="H776" s="258"/>
      <c r="I776" s="259"/>
      <c r="J776" s="259">
        <v>96.18</v>
      </c>
      <c r="K776" s="259"/>
      <c r="L776" s="250">
        <f t="shared" si="332"/>
        <v>1853.88</v>
      </c>
    </row>
    <row r="777" spans="1:13" ht="25.5">
      <c r="A777" s="262" t="s">
        <v>35</v>
      </c>
      <c r="B777" s="247" t="s">
        <v>27</v>
      </c>
      <c r="C777" s="247" t="s">
        <v>663</v>
      </c>
      <c r="D777" s="247" t="s">
        <v>38</v>
      </c>
      <c r="E777" s="247" t="s">
        <v>664</v>
      </c>
      <c r="F777" s="247" t="s">
        <v>36</v>
      </c>
      <c r="G777" s="248">
        <v>128.75</v>
      </c>
      <c r="H777" s="258"/>
      <c r="I777" s="259"/>
      <c r="J777" s="259"/>
      <c r="K777" s="259"/>
      <c r="L777" s="250">
        <f t="shared" si="332"/>
        <v>128.75</v>
      </c>
    </row>
    <row r="778" spans="1:13" ht="25.5">
      <c r="A778" s="255" t="s">
        <v>41</v>
      </c>
      <c r="B778" s="247" t="s">
        <v>27</v>
      </c>
      <c r="C778" s="247" t="s">
        <v>663</v>
      </c>
      <c r="D778" s="247" t="s">
        <v>38</v>
      </c>
      <c r="E778" s="247" t="s">
        <v>664</v>
      </c>
      <c r="F778" s="247" t="s">
        <v>42</v>
      </c>
      <c r="G778" s="248">
        <v>80</v>
      </c>
      <c r="H778" s="258"/>
      <c r="I778" s="259">
        <v>30.3</v>
      </c>
      <c r="J778" s="259"/>
      <c r="K778" s="259"/>
      <c r="L778" s="250">
        <f t="shared" si="332"/>
        <v>110.3</v>
      </c>
    </row>
    <row r="779" spans="1:13" ht="25.5">
      <c r="A779" s="255" t="s">
        <v>43</v>
      </c>
      <c r="B779" s="247" t="s">
        <v>27</v>
      </c>
      <c r="C779" s="247" t="s">
        <v>663</v>
      </c>
      <c r="D779" s="247" t="s">
        <v>38</v>
      </c>
      <c r="E779" s="247" t="s">
        <v>664</v>
      </c>
      <c r="F779" s="247" t="s">
        <v>44</v>
      </c>
      <c r="G779" s="248">
        <v>247.25</v>
      </c>
      <c r="H779" s="258"/>
      <c r="I779" s="259">
        <v>-30.3</v>
      </c>
      <c r="J779" s="259"/>
      <c r="K779" s="259"/>
      <c r="L779" s="250">
        <f t="shared" si="332"/>
        <v>216.95</v>
      </c>
    </row>
    <row r="780" spans="1:13" s="31" customFormat="1" ht="38.25">
      <c r="A780" s="242" t="s">
        <v>665</v>
      </c>
      <c r="B780" s="243" t="s">
        <v>27</v>
      </c>
      <c r="C780" s="243">
        <v>10</v>
      </c>
      <c r="D780" s="243" t="s">
        <v>38</v>
      </c>
      <c r="E780" s="243" t="s">
        <v>666</v>
      </c>
      <c r="F780" s="243"/>
      <c r="G780" s="244">
        <f>G781+G782</f>
        <v>559</v>
      </c>
      <c r="H780" s="244">
        <f>H781+H782</f>
        <v>0</v>
      </c>
      <c r="I780" s="244">
        <f>I781+I782</f>
        <v>0</v>
      </c>
      <c r="J780" s="244">
        <f>J781+J782</f>
        <v>0</v>
      </c>
      <c r="K780" s="244">
        <f t="shared" ref="K780:L780" si="347">K781+K782</f>
        <v>0</v>
      </c>
      <c r="L780" s="244">
        <f t="shared" si="347"/>
        <v>559</v>
      </c>
    </row>
    <row r="781" spans="1:13" ht="25.5">
      <c r="A781" s="255" t="s">
        <v>655</v>
      </c>
      <c r="B781" s="247" t="s">
        <v>27</v>
      </c>
      <c r="C781" s="247">
        <v>10</v>
      </c>
      <c r="D781" s="247" t="s">
        <v>38</v>
      </c>
      <c r="E781" s="247" t="s">
        <v>666</v>
      </c>
      <c r="F781" s="247" t="s">
        <v>656</v>
      </c>
      <c r="G781" s="248">
        <v>559</v>
      </c>
      <c r="H781" s="258"/>
      <c r="I781" s="259"/>
      <c r="J781" s="259"/>
      <c r="K781" s="259"/>
      <c r="L781" s="250">
        <f t="shared" si="332"/>
        <v>559</v>
      </c>
    </row>
    <row r="782" spans="1:13" ht="25.5">
      <c r="A782" s="255" t="s">
        <v>43</v>
      </c>
      <c r="B782" s="247" t="s">
        <v>27</v>
      </c>
      <c r="C782" s="247">
        <v>10</v>
      </c>
      <c r="D782" s="247" t="s">
        <v>38</v>
      </c>
      <c r="E782" s="247" t="s">
        <v>666</v>
      </c>
      <c r="F782" s="247" t="s">
        <v>44</v>
      </c>
      <c r="G782" s="248"/>
      <c r="H782" s="258"/>
      <c r="I782" s="259"/>
      <c r="J782" s="259"/>
      <c r="K782" s="259"/>
      <c r="L782" s="250">
        <f t="shared" si="332"/>
        <v>0</v>
      </c>
    </row>
    <row r="783" spans="1:13" s="127" customFormat="1" ht="38.25">
      <c r="A783" s="242" t="s">
        <v>667</v>
      </c>
      <c r="B783" s="243" t="s">
        <v>27</v>
      </c>
      <c r="C783" s="238">
        <v>10</v>
      </c>
      <c r="D783" s="243" t="s">
        <v>38</v>
      </c>
      <c r="E783" s="238">
        <v>6205110</v>
      </c>
      <c r="F783" s="243"/>
      <c r="G783" s="253">
        <f>G784</f>
        <v>26506.7</v>
      </c>
      <c r="H783" s="253">
        <f>H784</f>
        <v>49597.596799999999</v>
      </c>
      <c r="I783" s="253">
        <f>I784</f>
        <v>0</v>
      </c>
      <c r="J783" s="253">
        <f>J784</f>
        <v>26840.146000000001</v>
      </c>
      <c r="K783" s="253">
        <f t="shared" ref="K783:L783" si="348">K784</f>
        <v>0</v>
      </c>
      <c r="L783" s="253">
        <f t="shared" si="348"/>
        <v>102944.44279999999</v>
      </c>
    </row>
    <row r="784" spans="1:13" s="80" customFormat="1" ht="25.5">
      <c r="A784" s="255" t="s">
        <v>668</v>
      </c>
      <c r="B784" s="247" t="s">
        <v>27</v>
      </c>
      <c r="C784" s="277">
        <v>10</v>
      </c>
      <c r="D784" s="247" t="s">
        <v>38</v>
      </c>
      <c r="E784" s="277">
        <v>6205110</v>
      </c>
      <c r="F784" s="247" t="s">
        <v>669</v>
      </c>
      <c r="G784" s="279">
        <v>26506.7</v>
      </c>
      <c r="H784" s="258">
        <v>49597.596799999999</v>
      </c>
      <c r="I784" s="259"/>
      <c r="J784" s="259">
        <f>40463.146-13623</f>
        <v>26840.146000000001</v>
      </c>
      <c r="K784" s="259"/>
      <c r="L784" s="250">
        <f t="shared" si="332"/>
        <v>102944.44279999999</v>
      </c>
      <c r="M784" s="129"/>
    </row>
    <row r="785" spans="1:12" s="130" customFormat="1" ht="38.25">
      <c r="A785" s="242" t="s">
        <v>667</v>
      </c>
      <c r="B785" s="243" t="s">
        <v>27</v>
      </c>
      <c r="C785" s="238">
        <v>10</v>
      </c>
      <c r="D785" s="243" t="s">
        <v>38</v>
      </c>
      <c r="E785" s="238">
        <v>5052102</v>
      </c>
      <c r="F785" s="243"/>
      <c r="G785" s="253">
        <f>G786</f>
        <v>0</v>
      </c>
      <c r="H785" s="253">
        <f>H786</f>
        <v>0</v>
      </c>
      <c r="I785" s="253">
        <f>I786</f>
        <v>0</v>
      </c>
      <c r="J785" s="253">
        <f>J786</f>
        <v>0</v>
      </c>
      <c r="K785" s="253">
        <f t="shared" ref="K785:L785" si="349">K786</f>
        <v>0</v>
      </c>
      <c r="L785" s="253">
        <f t="shared" si="349"/>
        <v>0</v>
      </c>
    </row>
    <row r="786" spans="1:12" s="80" customFormat="1" ht="25.5">
      <c r="A786" s="255" t="s">
        <v>668</v>
      </c>
      <c r="B786" s="247" t="s">
        <v>27</v>
      </c>
      <c r="C786" s="277">
        <v>10</v>
      </c>
      <c r="D786" s="247" t="s">
        <v>38</v>
      </c>
      <c r="E786" s="277">
        <v>5052102</v>
      </c>
      <c r="F786" s="247" t="s">
        <v>669</v>
      </c>
      <c r="G786" s="279"/>
      <c r="H786" s="258"/>
      <c r="I786" s="259"/>
      <c r="J786" s="259">
        <f>-13623+13623</f>
        <v>0</v>
      </c>
      <c r="K786" s="259"/>
      <c r="L786" s="250">
        <f t="shared" si="332"/>
        <v>0</v>
      </c>
    </row>
    <row r="787" spans="1:12" s="31" customFormat="1" ht="63.75">
      <c r="A787" s="242" t="s">
        <v>670</v>
      </c>
      <c r="B787" s="243" t="s">
        <v>27</v>
      </c>
      <c r="C787" s="243">
        <v>10</v>
      </c>
      <c r="D787" s="243" t="s">
        <v>38</v>
      </c>
      <c r="E787" s="243" t="s">
        <v>671</v>
      </c>
      <c r="F787" s="243"/>
      <c r="G787" s="244">
        <f>G788+G789</f>
        <v>992.4</v>
      </c>
      <c r="H787" s="244">
        <f>H788+H789</f>
        <v>0</v>
      </c>
      <c r="I787" s="244">
        <f>I788+I789</f>
        <v>0</v>
      </c>
      <c r="J787" s="244">
        <f>J788+J789</f>
        <v>0</v>
      </c>
      <c r="K787" s="244">
        <f t="shared" ref="K787:L787" si="350">K788+K789</f>
        <v>0</v>
      </c>
      <c r="L787" s="244">
        <f t="shared" si="350"/>
        <v>992.4</v>
      </c>
    </row>
    <row r="788" spans="1:12" ht="25.5">
      <c r="A788" s="255" t="s">
        <v>655</v>
      </c>
      <c r="B788" s="247" t="s">
        <v>27</v>
      </c>
      <c r="C788" s="247">
        <v>10</v>
      </c>
      <c r="D788" s="247" t="s">
        <v>38</v>
      </c>
      <c r="E788" s="247" t="s">
        <v>671</v>
      </c>
      <c r="F788" s="247" t="s">
        <v>672</v>
      </c>
      <c r="G788" s="248">
        <v>992.4</v>
      </c>
      <c r="H788" s="258"/>
      <c r="I788" s="259"/>
      <c r="J788" s="259"/>
      <c r="K788" s="259"/>
      <c r="L788" s="250">
        <f t="shared" si="332"/>
        <v>992.4</v>
      </c>
    </row>
    <row r="789" spans="1:12" ht="25.5">
      <c r="A789" s="255" t="s">
        <v>43</v>
      </c>
      <c r="B789" s="247" t="s">
        <v>27</v>
      </c>
      <c r="C789" s="247">
        <v>10</v>
      </c>
      <c r="D789" s="247" t="s">
        <v>38</v>
      </c>
      <c r="E789" s="247" t="s">
        <v>671</v>
      </c>
      <c r="F789" s="247" t="s">
        <v>44</v>
      </c>
      <c r="G789" s="248"/>
      <c r="H789" s="258"/>
      <c r="I789" s="259"/>
      <c r="J789" s="259"/>
      <c r="K789" s="259"/>
      <c r="L789" s="250">
        <f t="shared" si="332"/>
        <v>0</v>
      </c>
    </row>
    <row r="790" spans="1:12" s="31" customFormat="1" ht="63.75">
      <c r="A790" s="242" t="s">
        <v>670</v>
      </c>
      <c r="B790" s="243" t="s">
        <v>27</v>
      </c>
      <c r="C790" s="243">
        <v>10</v>
      </c>
      <c r="D790" s="243" t="s">
        <v>38</v>
      </c>
      <c r="E790" s="243" t="s">
        <v>671</v>
      </c>
      <c r="F790" s="243"/>
      <c r="G790" s="244">
        <f>G791</f>
        <v>9185.6</v>
      </c>
      <c r="H790" s="244">
        <f>H791</f>
        <v>0</v>
      </c>
      <c r="I790" s="244">
        <f>I791</f>
        <v>0</v>
      </c>
      <c r="J790" s="244">
        <f>J791</f>
        <v>0</v>
      </c>
      <c r="K790" s="244">
        <f t="shared" ref="K790:L790" si="351">K791</f>
        <v>0</v>
      </c>
      <c r="L790" s="244">
        <f t="shared" si="351"/>
        <v>9185.6</v>
      </c>
    </row>
    <row r="791" spans="1:12">
      <c r="A791" s="246" t="s">
        <v>80</v>
      </c>
      <c r="B791" s="247" t="s">
        <v>27</v>
      </c>
      <c r="C791" s="247">
        <v>10</v>
      </c>
      <c r="D791" s="247" t="s">
        <v>38</v>
      </c>
      <c r="E791" s="247" t="s">
        <v>671</v>
      </c>
      <c r="F791" s="247" t="s">
        <v>81</v>
      </c>
      <c r="G791" s="248">
        <v>9185.6</v>
      </c>
      <c r="H791" s="258"/>
      <c r="I791" s="259"/>
      <c r="J791" s="259"/>
      <c r="K791" s="259"/>
      <c r="L791" s="250">
        <f t="shared" si="332"/>
        <v>9185.6</v>
      </c>
    </row>
    <row r="792" spans="1:12" s="31" customFormat="1">
      <c r="A792" s="242" t="s">
        <v>673</v>
      </c>
      <c r="B792" s="243" t="s">
        <v>27</v>
      </c>
      <c r="C792" s="243">
        <v>10</v>
      </c>
      <c r="D792" s="243" t="s">
        <v>38</v>
      </c>
      <c r="E792" s="243" t="s">
        <v>674</v>
      </c>
      <c r="F792" s="243"/>
      <c r="G792" s="244">
        <f>G794+G793</f>
        <v>27999</v>
      </c>
      <c r="H792" s="244">
        <f>H794+H793</f>
        <v>0</v>
      </c>
      <c r="I792" s="244">
        <f>I794+I793</f>
        <v>0</v>
      </c>
      <c r="J792" s="244">
        <f>J794+J793</f>
        <v>0</v>
      </c>
      <c r="K792" s="244">
        <f t="shared" ref="K792:L792" si="352">K794+K793</f>
        <v>0</v>
      </c>
      <c r="L792" s="244">
        <f t="shared" si="352"/>
        <v>27999</v>
      </c>
    </row>
    <row r="793" spans="1:12" ht="25.5">
      <c r="A793" s="255" t="s">
        <v>655</v>
      </c>
      <c r="B793" s="247" t="s">
        <v>27</v>
      </c>
      <c r="C793" s="247">
        <v>10</v>
      </c>
      <c r="D793" s="247" t="s">
        <v>38</v>
      </c>
      <c r="E793" s="247" t="s">
        <v>674</v>
      </c>
      <c r="F793" s="247" t="s">
        <v>656</v>
      </c>
      <c r="G793" s="248">
        <v>27999</v>
      </c>
      <c r="H793" s="258"/>
      <c r="I793" s="259"/>
      <c r="J793" s="259"/>
      <c r="K793" s="259"/>
      <c r="L793" s="250">
        <f t="shared" si="332"/>
        <v>27999</v>
      </c>
    </row>
    <row r="794" spans="1:12" ht="25.5">
      <c r="A794" s="255" t="s">
        <v>43</v>
      </c>
      <c r="B794" s="247" t="s">
        <v>27</v>
      </c>
      <c r="C794" s="247">
        <v>10</v>
      </c>
      <c r="D794" s="247" t="s">
        <v>38</v>
      </c>
      <c r="E794" s="247" t="s">
        <v>674</v>
      </c>
      <c r="F794" s="247" t="s">
        <v>44</v>
      </c>
      <c r="G794" s="248"/>
      <c r="H794" s="258"/>
      <c r="I794" s="259"/>
      <c r="J794" s="259"/>
      <c r="K794" s="259"/>
      <c r="L794" s="250">
        <f t="shared" si="332"/>
        <v>0</v>
      </c>
    </row>
    <row r="795" spans="1:12" s="31" customFormat="1" ht="38.25">
      <c r="A795" s="242" t="s">
        <v>675</v>
      </c>
      <c r="B795" s="243" t="s">
        <v>27</v>
      </c>
      <c r="C795" s="238">
        <v>10</v>
      </c>
      <c r="D795" s="243" t="s">
        <v>38</v>
      </c>
      <c r="E795" s="238">
        <v>6205101</v>
      </c>
      <c r="F795" s="243"/>
      <c r="G795" s="244">
        <f>G796</f>
        <v>2210</v>
      </c>
      <c r="H795" s="244">
        <f>H796</f>
        <v>0</v>
      </c>
      <c r="I795" s="244">
        <f>I796</f>
        <v>0</v>
      </c>
      <c r="J795" s="244">
        <f>J796</f>
        <v>0</v>
      </c>
      <c r="K795" s="244">
        <f t="shared" ref="K795:L795" si="353">K796</f>
        <v>0</v>
      </c>
      <c r="L795" s="244">
        <f t="shared" si="353"/>
        <v>2210</v>
      </c>
    </row>
    <row r="796" spans="1:12">
      <c r="A796" s="255" t="s">
        <v>452</v>
      </c>
      <c r="B796" s="247" t="s">
        <v>27</v>
      </c>
      <c r="C796" s="277">
        <v>10</v>
      </c>
      <c r="D796" s="247" t="s">
        <v>38</v>
      </c>
      <c r="E796" s="277">
        <v>6205101</v>
      </c>
      <c r="F796" s="247" t="s">
        <v>453</v>
      </c>
      <c r="G796" s="248">
        <v>2210</v>
      </c>
      <c r="H796" s="258"/>
      <c r="I796" s="259"/>
      <c r="J796" s="259"/>
      <c r="K796" s="259"/>
      <c r="L796" s="250">
        <f t="shared" si="332"/>
        <v>2210</v>
      </c>
    </row>
    <row r="797" spans="1:12" s="31" customFormat="1" ht="25.5">
      <c r="A797" s="242" t="s">
        <v>676</v>
      </c>
      <c r="B797" s="243" t="s">
        <v>27</v>
      </c>
      <c r="C797" s="238">
        <v>10</v>
      </c>
      <c r="D797" s="243" t="s">
        <v>38</v>
      </c>
      <c r="E797" s="238">
        <v>6205102</v>
      </c>
      <c r="F797" s="243"/>
      <c r="G797" s="244">
        <f>G798</f>
        <v>3454</v>
      </c>
      <c r="H797" s="244">
        <f>H798</f>
        <v>0</v>
      </c>
      <c r="I797" s="244">
        <f>I798</f>
        <v>0</v>
      </c>
      <c r="J797" s="244">
        <f>J798</f>
        <v>0</v>
      </c>
      <c r="K797" s="244">
        <f t="shared" ref="K797:L797" si="354">K798</f>
        <v>0</v>
      </c>
      <c r="L797" s="244">
        <f t="shared" si="354"/>
        <v>3454</v>
      </c>
    </row>
    <row r="798" spans="1:12">
      <c r="A798" s="255" t="s">
        <v>452</v>
      </c>
      <c r="B798" s="247" t="s">
        <v>27</v>
      </c>
      <c r="C798" s="277">
        <v>10</v>
      </c>
      <c r="D798" s="247" t="s">
        <v>38</v>
      </c>
      <c r="E798" s="277">
        <v>6205102</v>
      </c>
      <c r="F798" s="247" t="s">
        <v>453</v>
      </c>
      <c r="G798" s="248">
        <v>3454</v>
      </c>
      <c r="H798" s="258"/>
      <c r="I798" s="259"/>
      <c r="J798" s="259"/>
      <c r="K798" s="259"/>
      <c r="L798" s="250">
        <f t="shared" si="332"/>
        <v>3454</v>
      </c>
    </row>
    <row r="799" spans="1:12" s="31" customFormat="1" ht="25.5">
      <c r="A799" s="242" t="s">
        <v>677</v>
      </c>
      <c r="B799" s="243" t="s">
        <v>27</v>
      </c>
      <c r="C799" s="238">
        <v>10</v>
      </c>
      <c r="D799" s="243" t="s">
        <v>38</v>
      </c>
      <c r="E799" s="238">
        <v>6205108</v>
      </c>
      <c r="F799" s="243"/>
      <c r="G799" s="244">
        <f>G800+G801+G802+G803</f>
        <v>3461.9</v>
      </c>
      <c r="H799" s="244">
        <f>H800+H801+H802+H803</f>
        <v>0</v>
      </c>
      <c r="I799" s="244">
        <f>I800+I801+I802+I803</f>
        <v>0</v>
      </c>
      <c r="J799" s="244">
        <f>J800+J801+J802+J803</f>
        <v>148.071</v>
      </c>
      <c r="K799" s="244">
        <f t="shared" ref="K799:L799" si="355">K800+K801+K802+K803</f>
        <v>0</v>
      </c>
      <c r="L799" s="244">
        <f t="shared" si="355"/>
        <v>3609.971</v>
      </c>
    </row>
    <row r="800" spans="1:12">
      <c r="A800" s="246" t="s">
        <v>30</v>
      </c>
      <c r="B800" s="247" t="s">
        <v>27</v>
      </c>
      <c r="C800" s="277">
        <v>10</v>
      </c>
      <c r="D800" s="247" t="s">
        <v>38</v>
      </c>
      <c r="E800" s="277">
        <v>6205108</v>
      </c>
      <c r="F800" s="247" t="s">
        <v>31</v>
      </c>
      <c r="G800" s="248">
        <v>2566.0500000000002</v>
      </c>
      <c r="H800" s="258"/>
      <c r="I800" s="259"/>
      <c r="J800" s="259">
        <v>148.071</v>
      </c>
      <c r="K800" s="259"/>
      <c r="L800" s="250">
        <f t="shared" si="332"/>
        <v>2714.1210000000001</v>
      </c>
    </row>
    <row r="801" spans="1:12" ht="25.5">
      <c r="A801" s="255" t="s">
        <v>35</v>
      </c>
      <c r="B801" s="247" t="s">
        <v>27</v>
      </c>
      <c r="C801" s="277">
        <v>10</v>
      </c>
      <c r="D801" s="247" t="s">
        <v>38</v>
      </c>
      <c r="E801" s="277">
        <v>6205108</v>
      </c>
      <c r="F801" s="247" t="s">
        <v>36</v>
      </c>
      <c r="G801" s="248">
        <v>290.85000000000002</v>
      </c>
      <c r="H801" s="258"/>
      <c r="I801" s="259"/>
      <c r="J801" s="259"/>
      <c r="K801" s="259"/>
      <c r="L801" s="250">
        <f t="shared" si="332"/>
        <v>290.85000000000002</v>
      </c>
    </row>
    <row r="802" spans="1:12" ht="25.5">
      <c r="A802" s="255" t="s">
        <v>41</v>
      </c>
      <c r="B802" s="247" t="s">
        <v>27</v>
      </c>
      <c r="C802" s="277">
        <v>10</v>
      </c>
      <c r="D802" s="247" t="s">
        <v>38</v>
      </c>
      <c r="E802" s="277">
        <v>6205108</v>
      </c>
      <c r="F802" s="247" t="s">
        <v>42</v>
      </c>
      <c r="G802" s="248">
        <v>110</v>
      </c>
      <c r="H802" s="258"/>
      <c r="I802" s="259">
        <f>25+30.855+58.786</f>
        <v>114.64100000000001</v>
      </c>
      <c r="J802" s="259"/>
      <c r="K802" s="259"/>
      <c r="L802" s="250">
        <f t="shared" si="332"/>
        <v>224.64100000000002</v>
      </c>
    </row>
    <row r="803" spans="1:12" ht="25.5">
      <c r="A803" s="255" t="s">
        <v>43</v>
      </c>
      <c r="B803" s="247" t="s">
        <v>27</v>
      </c>
      <c r="C803" s="277">
        <v>10</v>
      </c>
      <c r="D803" s="247" t="s">
        <v>38</v>
      </c>
      <c r="E803" s="277">
        <v>6205108</v>
      </c>
      <c r="F803" s="247" t="s">
        <v>44</v>
      </c>
      <c r="G803" s="248">
        <v>495</v>
      </c>
      <c r="H803" s="258"/>
      <c r="I803" s="259">
        <f>-25-30.855-58.786</f>
        <v>-114.64100000000001</v>
      </c>
      <c r="J803" s="259"/>
      <c r="K803" s="259"/>
      <c r="L803" s="250">
        <f t="shared" si="332"/>
        <v>380.35899999999998</v>
      </c>
    </row>
    <row r="804" spans="1:12">
      <c r="A804" s="242" t="s">
        <v>678</v>
      </c>
      <c r="B804" s="243"/>
      <c r="C804" s="243">
        <v>10</v>
      </c>
      <c r="D804" s="243" t="s">
        <v>53</v>
      </c>
      <c r="E804" s="243"/>
      <c r="F804" s="243"/>
      <c r="G804" s="244">
        <f>G809+G814</f>
        <v>1585.5</v>
      </c>
      <c r="H804" s="244">
        <f t="shared" ref="H804:L804" si="356">H809+H814</f>
        <v>0</v>
      </c>
      <c r="I804" s="244">
        <f t="shared" si="356"/>
        <v>0</v>
      </c>
      <c r="J804" s="244">
        <f t="shared" si="356"/>
        <v>33.9</v>
      </c>
      <c r="K804" s="244">
        <f t="shared" si="356"/>
        <v>0</v>
      </c>
      <c r="L804" s="244">
        <f t="shared" si="356"/>
        <v>1619.4</v>
      </c>
    </row>
    <row r="805" spans="1:12" s="131" customFormat="1" ht="76.5" hidden="1">
      <c r="A805" s="17" t="s">
        <v>679</v>
      </c>
      <c r="B805" s="18" t="s">
        <v>27</v>
      </c>
      <c r="C805" s="18" t="s">
        <v>663</v>
      </c>
      <c r="D805" s="18" t="s">
        <v>53</v>
      </c>
      <c r="E805" s="18" t="s">
        <v>680</v>
      </c>
      <c r="F805" s="18"/>
      <c r="G805" s="19">
        <f>G806+G807+G808</f>
        <v>0</v>
      </c>
      <c r="H805" s="19">
        <f>H806+H807+H808</f>
        <v>0</v>
      </c>
      <c r="I805" s="19">
        <f>I806+I807+I808</f>
        <v>0</v>
      </c>
      <c r="J805" s="19">
        <f>J806+J807+J808</f>
        <v>0</v>
      </c>
      <c r="K805" s="19">
        <f t="shared" ref="K805:L805" si="357">K806+K807+K808</f>
        <v>0</v>
      </c>
      <c r="L805" s="19">
        <f t="shared" si="357"/>
        <v>0</v>
      </c>
    </row>
    <row r="806" spans="1:12" hidden="1">
      <c r="A806" s="12" t="s">
        <v>30</v>
      </c>
      <c r="B806" s="24" t="s">
        <v>27</v>
      </c>
      <c r="C806" s="24" t="s">
        <v>663</v>
      </c>
      <c r="D806" s="24" t="s">
        <v>53</v>
      </c>
      <c r="E806" s="24" t="s">
        <v>680</v>
      </c>
      <c r="F806" s="24" t="s">
        <v>31</v>
      </c>
      <c r="G806" s="25"/>
      <c r="H806" s="26"/>
      <c r="I806" s="27"/>
      <c r="J806" s="27"/>
      <c r="K806" s="27"/>
      <c r="L806" s="16">
        <f t="shared" si="332"/>
        <v>0</v>
      </c>
    </row>
    <row r="807" spans="1:12" ht="25.5" hidden="1">
      <c r="A807" s="28" t="s">
        <v>35</v>
      </c>
      <c r="B807" s="24" t="s">
        <v>27</v>
      </c>
      <c r="C807" s="24" t="s">
        <v>663</v>
      </c>
      <c r="D807" s="24" t="s">
        <v>53</v>
      </c>
      <c r="E807" s="24" t="s">
        <v>680</v>
      </c>
      <c r="F807" s="24" t="s">
        <v>36</v>
      </c>
      <c r="G807" s="25"/>
      <c r="H807" s="26"/>
      <c r="I807" s="27"/>
      <c r="J807" s="27"/>
      <c r="K807" s="27"/>
      <c r="L807" s="16">
        <f t="shared" si="332"/>
        <v>0</v>
      </c>
    </row>
    <row r="808" spans="1:12" ht="25.5" hidden="1">
      <c r="A808" s="28" t="s">
        <v>43</v>
      </c>
      <c r="B808" s="24" t="s">
        <v>27</v>
      </c>
      <c r="C808" s="24" t="s">
        <v>663</v>
      </c>
      <c r="D808" s="24" t="s">
        <v>53</v>
      </c>
      <c r="E808" s="24" t="s">
        <v>680</v>
      </c>
      <c r="F808" s="24" t="s">
        <v>44</v>
      </c>
      <c r="G808" s="25"/>
      <c r="H808" s="26"/>
      <c r="I808" s="27"/>
      <c r="J808" s="27"/>
      <c r="K808" s="27"/>
      <c r="L808" s="16">
        <f t="shared" si="332"/>
        <v>0</v>
      </c>
    </row>
    <row r="809" spans="1:12" s="31" customFormat="1" ht="63.75">
      <c r="A809" s="242" t="s">
        <v>681</v>
      </c>
      <c r="B809" s="243" t="s">
        <v>27</v>
      </c>
      <c r="C809" s="243">
        <v>10</v>
      </c>
      <c r="D809" s="243" t="s">
        <v>53</v>
      </c>
      <c r="E809" s="243" t="s">
        <v>682</v>
      </c>
      <c r="F809" s="243"/>
      <c r="G809" s="244">
        <f>G813+G811+G810+G812</f>
        <v>788</v>
      </c>
      <c r="H809" s="244">
        <f>H813+H811+H810+H812</f>
        <v>0</v>
      </c>
      <c r="I809" s="244">
        <f>I813+I811+I810+I812</f>
        <v>0</v>
      </c>
      <c r="J809" s="244">
        <f>J813+J811+J810+J812</f>
        <v>33.9</v>
      </c>
      <c r="K809" s="244">
        <f t="shared" ref="K809:L809" si="358">K813+K811+K810+K812</f>
        <v>0</v>
      </c>
      <c r="L809" s="244">
        <f t="shared" si="358"/>
        <v>821.9</v>
      </c>
    </row>
    <row r="810" spans="1:12">
      <c r="A810" s="246" t="s">
        <v>30</v>
      </c>
      <c r="B810" s="247" t="s">
        <v>27</v>
      </c>
      <c r="C810" s="247">
        <v>10</v>
      </c>
      <c r="D810" s="247" t="s">
        <v>53</v>
      </c>
      <c r="E810" s="247" t="s">
        <v>682</v>
      </c>
      <c r="F810" s="247" t="s">
        <v>31</v>
      </c>
      <c r="G810" s="248">
        <v>716.1</v>
      </c>
      <c r="H810" s="258"/>
      <c r="I810" s="259"/>
      <c r="J810" s="259">
        <v>33.9</v>
      </c>
      <c r="K810" s="259"/>
      <c r="L810" s="250">
        <f t="shared" si="332"/>
        <v>750</v>
      </c>
    </row>
    <row r="811" spans="1:12" ht="25.5">
      <c r="A811" s="255" t="s">
        <v>35</v>
      </c>
      <c r="B811" s="247" t="s">
        <v>27</v>
      </c>
      <c r="C811" s="247">
        <v>10</v>
      </c>
      <c r="D811" s="247" t="s">
        <v>53</v>
      </c>
      <c r="E811" s="247" t="s">
        <v>682</v>
      </c>
      <c r="F811" s="247" t="s">
        <v>36</v>
      </c>
      <c r="G811" s="248">
        <v>3.5</v>
      </c>
      <c r="H811" s="258"/>
      <c r="I811" s="259"/>
      <c r="J811" s="259"/>
      <c r="K811" s="259"/>
      <c r="L811" s="250">
        <f t="shared" si="332"/>
        <v>3.5</v>
      </c>
    </row>
    <row r="812" spans="1:12" ht="25.5">
      <c r="A812" s="255" t="s">
        <v>41</v>
      </c>
      <c r="B812" s="247" t="s">
        <v>27</v>
      </c>
      <c r="C812" s="247">
        <v>10</v>
      </c>
      <c r="D812" s="247" t="s">
        <v>53</v>
      </c>
      <c r="E812" s="247" t="s">
        <v>682</v>
      </c>
      <c r="F812" s="247" t="s">
        <v>42</v>
      </c>
      <c r="G812" s="248">
        <v>15</v>
      </c>
      <c r="H812" s="258"/>
      <c r="I812" s="259">
        <v>1.99</v>
      </c>
      <c r="J812" s="259"/>
      <c r="K812" s="259"/>
      <c r="L812" s="250">
        <f t="shared" si="332"/>
        <v>16.989999999999998</v>
      </c>
    </row>
    <row r="813" spans="1:12" ht="25.5">
      <c r="A813" s="255" t="s">
        <v>43</v>
      </c>
      <c r="B813" s="247" t="s">
        <v>27</v>
      </c>
      <c r="C813" s="247">
        <v>10</v>
      </c>
      <c r="D813" s="247" t="s">
        <v>53</v>
      </c>
      <c r="E813" s="247" t="s">
        <v>682</v>
      </c>
      <c r="F813" s="247" t="s">
        <v>44</v>
      </c>
      <c r="G813" s="248">
        <v>53.4</v>
      </c>
      <c r="H813" s="258"/>
      <c r="I813" s="259">
        <v>-1.99</v>
      </c>
      <c r="J813" s="259"/>
      <c r="K813" s="259"/>
      <c r="L813" s="250">
        <f t="shared" si="332"/>
        <v>51.41</v>
      </c>
    </row>
    <row r="814" spans="1:12" s="31" customFormat="1" ht="38.25">
      <c r="A814" s="268" t="s">
        <v>683</v>
      </c>
      <c r="B814" s="243" t="s">
        <v>27</v>
      </c>
      <c r="C814" s="243" t="s">
        <v>663</v>
      </c>
      <c r="D814" s="243" t="s">
        <v>53</v>
      </c>
      <c r="E814" s="243" t="s">
        <v>684</v>
      </c>
      <c r="F814" s="243"/>
      <c r="G814" s="244">
        <f>G815+G817+G816</f>
        <v>797.5</v>
      </c>
      <c r="H814" s="244">
        <f>H815+H817+H816</f>
        <v>0</v>
      </c>
      <c r="I814" s="244">
        <f>I815+I817+I816</f>
        <v>0</v>
      </c>
      <c r="J814" s="244">
        <f>J815+J817+J816</f>
        <v>0</v>
      </c>
      <c r="K814" s="244">
        <f t="shared" ref="K814:L814" si="359">K815+K817+K816</f>
        <v>0</v>
      </c>
      <c r="L814" s="244">
        <f t="shared" si="359"/>
        <v>797.5</v>
      </c>
    </row>
    <row r="815" spans="1:12">
      <c r="A815" s="246" t="s">
        <v>30</v>
      </c>
      <c r="B815" s="247" t="s">
        <v>27</v>
      </c>
      <c r="C815" s="247" t="s">
        <v>663</v>
      </c>
      <c r="D815" s="247" t="s">
        <v>53</v>
      </c>
      <c r="E815" s="247" t="s">
        <v>684</v>
      </c>
      <c r="F815" s="247" t="s">
        <v>31</v>
      </c>
      <c r="G815" s="248">
        <v>774.6</v>
      </c>
      <c r="H815" s="258"/>
      <c r="I815" s="259"/>
      <c r="J815" s="259"/>
      <c r="K815" s="259"/>
      <c r="L815" s="250">
        <f t="shared" ref="L815:L852" si="360">I815+H815+G815+J815+K815</f>
        <v>774.6</v>
      </c>
    </row>
    <row r="816" spans="1:12" ht="25.5">
      <c r="A816" s="255" t="s">
        <v>41</v>
      </c>
      <c r="B816" s="247" t="s">
        <v>27</v>
      </c>
      <c r="C816" s="247" t="s">
        <v>663</v>
      </c>
      <c r="D816" s="247" t="s">
        <v>53</v>
      </c>
      <c r="E816" s="247" t="s">
        <v>684</v>
      </c>
      <c r="F816" s="247" t="s">
        <v>42</v>
      </c>
      <c r="G816" s="248">
        <v>10</v>
      </c>
      <c r="H816" s="258"/>
      <c r="I816" s="259"/>
      <c r="J816" s="259"/>
      <c r="K816" s="259"/>
      <c r="L816" s="250">
        <f t="shared" si="360"/>
        <v>10</v>
      </c>
    </row>
    <row r="817" spans="1:12" ht="25.5">
      <c r="A817" s="255" t="s">
        <v>43</v>
      </c>
      <c r="B817" s="247" t="s">
        <v>27</v>
      </c>
      <c r="C817" s="247" t="s">
        <v>663</v>
      </c>
      <c r="D817" s="247" t="s">
        <v>53</v>
      </c>
      <c r="E817" s="247" t="s">
        <v>684</v>
      </c>
      <c r="F817" s="247" t="s">
        <v>44</v>
      </c>
      <c r="G817" s="248">
        <v>12.9</v>
      </c>
      <c r="H817" s="258"/>
      <c r="I817" s="259"/>
      <c r="J817" s="259"/>
      <c r="K817" s="259"/>
      <c r="L817" s="250">
        <f t="shared" si="360"/>
        <v>12.9</v>
      </c>
    </row>
    <row r="818" spans="1:12" hidden="1">
      <c r="A818" s="17" t="s">
        <v>685</v>
      </c>
      <c r="B818" s="18"/>
      <c r="C818" s="18" t="s">
        <v>61</v>
      </c>
      <c r="D818" s="18" t="s">
        <v>310</v>
      </c>
      <c r="E818" s="18"/>
      <c r="F818" s="18"/>
      <c r="G818" s="19">
        <f>G819</f>
        <v>1500</v>
      </c>
      <c r="H818" s="19">
        <f t="shared" ref="H818:L820" si="361">H819</f>
        <v>2100</v>
      </c>
      <c r="I818" s="19">
        <f t="shared" si="361"/>
        <v>0</v>
      </c>
      <c r="J818" s="19">
        <f t="shared" si="361"/>
        <v>1000</v>
      </c>
      <c r="K818" s="19">
        <f t="shared" si="361"/>
        <v>0</v>
      </c>
      <c r="L818" s="19">
        <f t="shared" si="361"/>
        <v>4600</v>
      </c>
    </row>
    <row r="819" spans="1:12" s="20" customFormat="1" hidden="1">
      <c r="A819" s="65" t="s">
        <v>686</v>
      </c>
      <c r="B819" s="42" t="s">
        <v>27</v>
      </c>
      <c r="C819" s="42" t="s">
        <v>61</v>
      </c>
      <c r="D819" s="42" t="s">
        <v>22</v>
      </c>
      <c r="E819" s="42" t="s">
        <v>687</v>
      </c>
      <c r="F819" s="42"/>
      <c r="G819" s="66">
        <f>G820+G822+G824+G826+G828+G830</f>
        <v>1500</v>
      </c>
      <c r="H819" s="66">
        <f>H820+H822+H824+H826+H828+H830</f>
        <v>2100</v>
      </c>
      <c r="I819" s="66">
        <f>I820+I822+I824+I826+I828+I830</f>
        <v>0</v>
      </c>
      <c r="J819" s="66">
        <f>J820+J822+J824+J826+J828+J830</f>
        <v>1000</v>
      </c>
      <c r="K819" s="66">
        <f t="shared" ref="K819:L819" si="362">K820+K822+K824+K826+K828+K830</f>
        <v>0</v>
      </c>
      <c r="L819" s="66">
        <f t="shared" si="362"/>
        <v>4600</v>
      </c>
    </row>
    <row r="820" spans="1:12" s="84" customFormat="1" hidden="1">
      <c r="A820" s="29" t="s">
        <v>688</v>
      </c>
      <c r="B820" s="7" t="s">
        <v>27</v>
      </c>
      <c r="C820" s="7" t="s">
        <v>61</v>
      </c>
      <c r="D820" s="7" t="s">
        <v>22</v>
      </c>
      <c r="E820" s="7" t="s">
        <v>689</v>
      </c>
      <c r="F820" s="7"/>
      <c r="G820" s="5">
        <f>G821</f>
        <v>1500</v>
      </c>
      <c r="H820" s="5">
        <f t="shared" si="361"/>
        <v>0</v>
      </c>
      <c r="I820" s="5">
        <f t="shared" si="361"/>
        <v>0</v>
      </c>
      <c r="J820" s="5">
        <f t="shared" si="361"/>
        <v>300</v>
      </c>
      <c r="K820" s="5">
        <f t="shared" si="361"/>
        <v>0</v>
      </c>
      <c r="L820" s="5">
        <f t="shared" si="361"/>
        <v>1800</v>
      </c>
    </row>
    <row r="821" spans="1:12" ht="25.5" hidden="1">
      <c r="A821" s="28" t="s">
        <v>43</v>
      </c>
      <c r="B821" s="24" t="s">
        <v>27</v>
      </c>
      <c r="C821" s="13" t="s">
        <v>61</v>
      </c>
      <c r="D821" s="13" t="s">
        <v>22</v>
      </c>
      <c r="E821" s="13" t="s">
        <v>689</v>
      </c>
      <c r="F821" s="24" t="s">
        <v>44</v>
      </c>
      <c r="G821" s="25">
        <v>1500</v>
      </c>
      <c r="H821" s="26"/>
      <c r="I821" s="27"/>
      <c r="J821" s="27">
        <v>300</v>
      </c>
      <c r="K821" s="27"/>
      <c r="L821" s="16">
        <f t="shared" si="360"/>
        <v>1800</v>
      </c>
    </row>
    <row r="822" spans="1:12" s="20" customFormat="1" ht="52.5" hidden="1" customHeight="1">
      <c r="A822" s="68" t="s">
        <v>690</v>
      </c>
      <c r="B822" s="18" t="s">
        <v>27</v>
      </c>
      <c r="C822" s="7" t="s">
        <v>61</v>
      </c>
      <c r="D822" s="7" t="s">
        <v>22</v>
      </c>
      <c r="E822" s="7" t="s">
        <v>691</v>
      </c>
      <c r="F822" s="18"/>
      <c r="G822" s="19">
        <f>G823</f>
        <v>0</v>
      </c>
      <c r="H822" s="19">
        <f>H823</f>
        <v>2100</v>
      </c>
      <c r="I822" s="19">
        <f>I823</f>
        <v>0</v>
      </c>
      <c r="J822" s="19">
        <f>J823</f>
        <v>0</v>
      </c>
      <c r="K822" s="19">
        <f t="shared" ref="K822:L822" si="363">K823</f>
        <v>0</v>
      </c>
      <c r="L822" s="19">
        <f t="shared" si="363"/>
        <v>2100</v>
      </c>
    </row>
    <row r="823" spans="1:12" ht="25.5" hidden="1">
      <c r="A823" s="28" t="s">
        <v>43</v>
      </c>
      <c r="B823" s="24" t="s">
        <v>27</v>
      </c>
      <c r="C823" s="13" t="s">
        <v>61</v>
      </c>
      <c r="D823" s="13" t="s">
        <v>22</v>
      </c>
      <c r="E823" s="13" t="s">
        <v>691</v>
      </c>
      <c r="F823" s="24" t="s">
        <v>44</v>
      </c>
      <c r="G823" s="25"/>
      <c r="H823" s="26">
        <v>2100</v>
      </c>
      <c r="I823" s="27"/>
      <c r="J823" s="27"/>
      <c r="K823" s="27"/>
      <c r="L823" s="16">
        <f t="shared" si="360"/>
        <v>2100</v>
      </c>
    </row>
    <row r="824" spans="1:12" s="20" customFormat="1" ht="51" hidden="1">
      <c r="A824" s="68" t="s">
        <v>692</v>
      </c>
      <c r="B824" s="18" t="s">
        <v>27</v>
      </c>
      <c r="C824" s="7" t="s">
        <v>61</v>
      </c>
      <c r="D824" s="7" t="s">
        <v>22</v>
      </c>
      <c r="E824" s="7" t="s">
        <v>693</v>
      </c>
      <c r="F824" s="18"/>
      <c r="G824" s="19">
        <f>G825</f>
        <v>0</v>
      </c>
      <c r="H824" s="19">
        <f>H825</f>
        <v>0</v>
      </c>
      <c r="I824" s="19">
        <f>I825</f>
        <v>0</v>
      </c>
      <c r="J824" s="19">
        <f>J825</f>
        <v>500</v>
      </c>
      <c r="K824" s="19">
        <f t="shared" ref="K824:L824" si="364">K825</f>
        <v>0</v>
      </c>
      <c r="L824" s="19">
        <f t="shared" si="364"/>
        <v>500</v>
      </c>
    </row>
    <row r="825" spans="1:12" ht="38.25" hidden="1">
      <c r="A825" s="28" t="s">
        <v>159</v>
      </c>
      <c r="B825" s="24" t="s">
        <v>27</v>
      </c>
      <c r="C825" s="13" t="s">
        <v>61</v>
      </c>
      <c r="D825" s="13" t="s">
        <v>22</v>
      </c>
      <c r="E825" s="13" t="s">
        <v>693</v>
      </c>
      <c r="F825" s="24" t="s">
        <v>160</v>
      </c>
      <c r="G825" s="25"/>
      <c r="H825" s="26"/>
      <c r="I825" s="27"/>
      <c r="J825" s="27">
        <v>500</v>
      </c>
      <c r="K825" s="27"/>
      <c r="L825" s="16">
        <f t="shared" si="360"/>
        <v>500</v>
      </c>
    </row>
    <row r="826" spans="1:12" s="20" customFormat="1" hidden="1">
      <c r="A826" s="68" t="s">
        <v>694</v>
      </c>
      <c r="B826" s="18" t="s">
        <v>27</v>
      </c>
      <c r="C826" s="7" t="s">
        <v>61</v>
      </c>
      <c r="D826" s="7" t="s">
        <v>22</v>
      </c>
      <c r="E826" s="7" t="s">
        <v>695</v>
      </c>
      <c r="F826" s="18"/>
      <c r="G826" s="19">
        <f>G827</f>
        <v>0</v>
      </c>
      <c r="H826" s="19">
        <f>H827</f>
        <v>0</v>
      </c>
      <c r="I826" s="19">
        <f>I827</f>
        <v>0</v>
      </c>
      <c r="J826" s="19">
        <f>J827</f>
        <v>150</v>
      </c>
      <c r="K826" s="19">
        <f t="shared" ref="K826:L826" si="365">K827</f>
        <v>0</v>
      </c>
      <c r="L826" s="19">
        <f t="shared" si="365"/>
        <v>150</v>
      </c>
    </row>
    <row r="827" spans="1:12" ht="25.5" hidden="1">
      <c r="A827" s="28" t="s">
        <v>43</v>
      </c>
      <c r="B827" s="24" t="s">
        <v>27</v>
      </c>
      <c r="C827" s="13" t="s">
        <v>61</v>
      </c>
      <c r="D827" s="13" t="s">
        <v>22</v>
      </c>
      <c r="E827" s="13" t="s">
        <v>695</v>
      </c>
      <c r="F827" s="24" t="s">
        <v>44</v>
      </c>
      <c r="G827" s="25"/>
      <c r="H827" s="26"/>
      <c r="I827" s="27"/>
      <c r="J827" s="27">
        <v>150</v>
      </c>
      <c r="K827" s="27"/>
      <c r="L827" s="16">
        <f t="shared" si="360"/>
        <v>150</v>
      </c>
    </row>
    <row r="828" spans="1:12" s="20" customFormat="1" ht="38.25" hidden="1">
      <c r="A828" s="68" t="s">
        <v>696</v>
      </c>
      <c r="B828" s="18" t="s">
        <v>27</v>
      </c>
      <c r="C828" s="7" t="s">
        <v>61</v>
      </c>
      <c r="D828" s="7" t="s">
        <v>22</v>
      </c>
      <c r="E828" s="7" t="s">
        <v>697</v>
      </c>
      <c r="F828" s="18"/>
      <c r="G828" s="19">
        <f>G829</f>
        <v>0</v>
      </c>
      <c r="H828" s="19">
        <f t="shared" ref="H828:L830" si="366">H829</f>
        <v>0</v>
      </c>
      <c r="I828" s="19">
        <f t="shared" si="366"/>
        <v>0</v>
      </c>
      <c r="J828" s="19">
        <f t="shared" si="366"/>
        <v>50</v>
      </c>
      <c r="K828" s="19">
        <f t="shared" si="366"/>
        <v>0</v>
      </c>
      <c r="L828" s="19">
        <f t="shared" si="366"/>
        <v>50</v>
      </c>
    </row>
    <row r="829" spans="1:12" ht="25.5" hidden="1">
      <c r="A829" s="28" t="s">
        <v>43</v>
      </c>
      <c r="B829" s="24" t="s">
        <v>27</v>
      </c>
      <c r="C829" s="13" t="s">
        <v>61</v>
      </c>
      <c r="D829" s="13" t="s">
        <v>22</v>
      </c>
      <c r="E829" s="13" t="s">
        <v>697</v>
      </c>
      <c r="F829" s="24" t="s">
        <v>44</v>
      </c>
      <c r="G829" s="25">
        <f>G830</f>
        <v>0</v>
      </c>
      <c r="H829" s="25">
        <f t="shared" si="366"/>
        <v>0</v>
      </c>
      <c r="I829" s="25">
        <f t="shared" si="366"/>
        <v>0</v>
      </c>
      <c r="J829" s="25">
        <v>50</v>
      </c>
      <c r="K829" s="36"/>
      <c r="L829" s="16">
        <f t="shared" si="360"/>
        <v>50</v>
      </c>
    </row>
    <row r="830" spans="1:12" s="20" customFormat="1" hidden="1">
      <c r="A830" s="68" t="s">
        <v>698</v>
      </c>
      <c r="B830" s="18" t="s">
        <v>27</v>
      </c>
      <c r="C830" s="7" t="s">
        <v>61</v>
      </c>
      <c r="D830" s="7" t="s">
        <v>22</v>
      </c>
      <c r="E830" s="7" t="s">
        <v>699</v>
      </c>
      <c r="F830" s="18"/>
      <c r="G830" s="19">
        <f>G831</f>
        <v>0</v>
      </c>
      <c r="H830" s="19">
        <f t="shared" si="366"/>
        <v>0</v>
      </c>
      <c r="I830" s="19">
        <f t="shared" si="366"/>
        <v>0</v>
      </c>
      <c r="J830" s="19">
        <f t="shared" si="366"/>
        <v>0</v>
      </c>
      <c r="K830" s="19">
        <f t="shared" si="366"/>
        <v>0</v>
      </c>
      <c r="L830" s="19">
        <f t="shared" si="366"/>
        <v>0</v>
      </c>
    </row>
    <row r="831" spans="1:12" ht="25.5" hidden="1">
      <c r="A831" s="28" t="s">
        <v>43</v>
      </c>
      <c r="B831" s="24" t="s">
        <v>27</v>
      </c>
      <c r="C831" s="13" t="s">
        <v>61</v>
      </c>
      <c r="D831" s="13" t="s">
        <v>22</v>
      </c>
      <c r="E831" s="13" t="s">
        <v>699</v>
      </c>
      <c r="F831" s="24" t="s">
        <v>44</v>
      </c>
      <c r="G831" s="25"/>
      <c r="H831" s="26"/>
      <c r="I831" s="27"/>
      <c r="J831" s="27"/>
      <c r="K831" s="27"/>
      <c r="L831" s="16">
        <f t="shared" si="360"/>
        <v>0</v>
      </c>
    </row>
    <row r="832" spans="1:12" ht="25.5" hidden="1">
      <c r="A832" s="85" t="s">
        <v>700</v>
      </c>
      <c r="B832" s="18" t="s">
        <v>27</v>
      </c>
      <c r="C832" s="18" t="s">
        <v>67</v>
      </c>
      <c r="D832" s="18"/>
      <c r="E832" s="18"/>
      <c r="F832" s="7"/>
      <c r="G832" s="19">
        <f>G833</f>
        <v>152.63014000000001</v>
      </c>
      <c r="H832" s="19">
        <f t="shared" ref="H832:L834" si="367">H833</f>
        <v>0</v>
      </c>
      <c r="I832" s="19">
        <f t="shared" si="367"/>
        <v>480.69247000000001</v>
      </c>
      <c r="J832" s="19">
        <f t="shared" si="367"/>
        <v>0</v>
      </c>
      <c r="K832" s="19">
        <f t="shared" si="367"/>
        <v>0</v>
      </c>
      <c r="L832" s="19">
        <f t="shared" si="367"/>
        <v>633.32261000000005</v>
      </c>
    </row>
    <row r="833" spans="1:12" ht="25.5" hidden="1">
      <c r="A833" s="63" t="s">
        <v>701</v>
      </c>
      <c r="B833" s="22" t="s">
        <v>27</v>
      </c>
      <c r="C833" s="22" t="s">
        <v>67</v>
      </c>
      <c r="D833" s="22" t="s">
        <v>22</v>
      </c>
      <c r="E833" s="22"/>
      <c r="F833" s="22"/>
      <c r="G833" s="23">
        <f>G834</f>
        <v>152.63014000000001</v>
      </c>
      <c r="H833" s="23">
        <f t="shared" si="367"/>
        <v>0</v>
      </c>
      <c r="I833" s="23">
        <f t="shared" si="367"/>
        <v>480.69247000000001</v>
      </c>
      <c r="J833" s="23">
        <f t="shared" si="367"/>
        <v>0</v>
      </c>
      <c r="K833" s="23">
        <f t="shared" si="367"/>
        <v>0</v>
      </c>
      <c r="L833" s="23">
        <f t="shared" si="367"/>
        <v>633.32261000000005</v>
      </c>
    </row>
    <row r="834" spans="1:12" s="20" customFormat="1" hidden="1">
      <c r="A834" s="132" t="s">
        <v>702</v>
      </c>
      <c r="B834" s="18" t="s">
        <v>27</v>
      </c>
      <c r="C834" s="18" t="s">
        <v>67</v>
      </c>
      <c r="D834" s="18" t="s">
        <v>22</v>
      </c>
      <c r="E834" s="18" t="s">
        <v>703</v>
      </c>
      <c r="F834" s="7"/>
      <c r="G834" s="19">
        <f>G835</f>
        <v>152.63014000000001</v>
      </c>
      <c r="H834" s="19">
        <f t="shared" si="367"/>
        <v>0</v>
      </c>
      <c r="I834" s="19">
        <f t="shared" si="367"/>
        <v>480.69247000000001</v>
      </c>
      <c r="J834" s="19">
        <f t="shared" si="367"/>
        <v>0</v>
      </c>
      <c r="K834" s="19">
        <f t="shared" si="367"/>
        <v>0</v>
      </c>
      <c r="L834" s="16">
        <f t="shared" si="360"/>
        <v>633.32261000000005</v>
      </c>
    </row>
    <row r="835" spans="1:12" hidden="1">
      <c r="A835" s="125" t="s">
        <v>704</v>
      </c>
      <c r="B835" s="24" t="s">
        <v>27</v>
      </c>
      <c r="C835" s="24" t="s">
        <v>67</v>
      </c>
      <c r="D835" s="24" t="s">
        <v>22</v>
      </c>
      <c r="E835" s="24" t="s">
        <v>703</v>
      </c>
      <c r="F835" s="13" t="s">
        <v>705</v>
      </c>
      <c r="G835" s="25">
        <v>152.63014000000001</v>
      </c>
      <c r="H835" s="26"/>
      <c r="I835" s="27">
        <v>480.69247000000001</v>
      </c>
      <c r="J835" s="27"/>
      <c r="K835" s="27"/>
      <c r="L835" s="16">
        <f t="shared" si="360"/>
        <v>633.32261000000005</v>
      </c>
    </row>
    <row r="836" spans="1:12">
      <c r="A836" s="242" t="s">
        <v>706</v>
      </c>
      <c r="B836" s="243"/>
      <c r="C836" s="243" t="s">
        <v>707</v>
      </c>
      <c r="D836" s="243"/>
      <c r="E836" s="243"/>
      <c r="F836" s="243"/>
      <c r="G836" s="244">
        <f>G837+G841+G844</f>
        <v>137191</v>
      </c>
      <c r="H836" s="244">
        <f t="shared" ref="H836:L836" si="368">H837+H841+H844</f>
        <v>390</v>
      </c>
      <c r="I836" s="244">
        <f t="shared" si="368"/>
        <v>20033.2</v>
      </c>
      <c r="J836" s="244">
        <f t="shared" si="368"/>
        <v>168.5</v>
      </c>
      <c r="K836" s="244">
        <f t="shared" si="368"/>
        <v>654.9</v>
      </c>
      <c r="L836" s="244">
        <f t="shared" si="368"/>
        <v>158437.6</v>
      </c>
    </row>
    <row r="837" spans="1:12" ht="25.5">
      <c r="A837" s="242" t="s">
        <v>708</v>
      </c>
      <c r="B837" s="243"/>
      <c r="C837" s="243" t="s">
        <v>707</v>
      </c>
      <c r="D837" s="243" t="s">
        <v>22</v>
      </c>
      <c r="E837" s="243"/>
      <c r="F837" s="243"/>
      <c r="G837" s="244">
        <f>G839</f>
        <v>137191</v>
      </c>
      <c r="H837" s="244">
        <f t="shared" ref="H837:L837" si="369">H839</f>
        <v>0</v>
      </c>
      <c r="I837" s="244">
        <f t="shared" si="369"/>
        <v>0</v>
      </c>
      <c r="J837" s="244">
        <f t="shared" si="369"/>
        <v>0</v>
      </c>
      <c r="K837" s="244">
        <f t="shared" si="369"/>
        <v>0</v>
      </c>
      <c r="L837" s="244">
        <f t="shared" si="369"/>
        <v>137191</v>
      </c>
    </row>
    <row r="838" spans="1:12">
      <c r="A838" s="242"/>
      <c r="B838" s="243"/>
      <c r="C838" s="243"/>
      <c r="D838" s="243"/>
      <c r="E838" s="243"/>
      <c r="F838" s="243"/>
      <c r="G838" s="244"/>
      <c r="H838" s="244"/>
      <c r="I838" s="244"/>
      <c r="J838" s="244"/>
      <c r="K838" s="244"/>
      <c r="L838" s="244"/>
    </row>
    <row r="839" spans="1:12" s="31" customFormat="1" ht="38.25">
      <c r="A839" s="280" t="s">
        <v>709</v>
      </c>
      <c r="B839" s="243" t="s">
        <v>27</v>
      </c>
      <c r="C839" s="243" t="s">
        <v>707</v>
      </c>
      <c r="D839" s="243" t="s">
        <v>22</v>
      </c>
      <c r="E839" s="243" t="s">
        <v>710</v>
      </c>
      <c r="F839" s="243"/>
      <c r="G839" s="244">
        <f>G840</f>
        <v>137191</v>
      </c>
      <c r="H839" s="244">
        <f t="shared" ref="H839:L839" si="370">H840</f>
        <v>0</v>
      </c>
      <c r="I839" s="244">
        <f t="shared" si="370"/>
        <v>0</v>
      </c>
      <c r="J839" s="244">
        <f t="shared" si="370"/>
        <v>0</v>
      </c>
      <c r="K839" s="244">
        <f t="shared" si="370"/>
        <v>0</v>
      </c>
      <c r="L839" s="244">
        <f t="shared" si="370"/>
        <v>137191</v>
      </c>
    </row>
    <row r="840" spans="1:12" ht="24" customHeight="1">
      <c r="A840" s="255" t="s">
        <v>711</v>
      </c>
      <c r="B840" s="247" t="s">
        <v>27</v>
      </c>
      <c r="C840" s="247" t="s">
        <v>707</v>
      </c>
      <c r="D840" s="247" t="s">
        <v>22</v>
      </c>
      <c r="E840" s="247" t="s">
        <v>710</v>
      </c>
      <c r="F840" s="247" t="s">
        <v>712</v>
      </c>
      <c r="G840" s="248">
        <v>137191</v>
      </c>
      <c r="H840" s="258"/>
      <c r="I840" s="259"/>
      <c r="J840" s="259"/>
      <c r="K840" s="259"/>
      <c r="L840" s="250">
        <f t="shared" si="360"/>
        <v>137191</v>
      </c>
    </row>
    <row r="841" spans="1:12" s="20" customFormat="1" ht="24" customHeight="1">
      <c r="A841" s="263" t="s">
        <v>713</v>
      </c>
      <c r="B841" s="243"/>
      <c r="C841" s="243" t="s">
        <v>707</v>
      </c>
      <c r="D841" s="243" t="s">
        <v>28</v>
      </c>
      <c r="E841" s="243"/>
      <c r="F841" s="243"/>
      <c r="G841" s="244">
        <f>G842</f>
        <v>0</v>
      </c>
      <c r="H841" s="244">
        <f t="shared" ref="H841:L842" si="371">H842</f>
        <v>0</v>
      </c>
      <c r="I841" s="244">
        <f t="shared" si="371"/>
        <v>5373</v>
      </c>
      <c r="J841" s="244">
        <f t="shared" si="371"/>
        <v>0</v>
      </c>
      <c r="K841" s="244">
        <f t="shared" si="371"/>
        <v>654.9</v>
      </c>
      <c r="L841" s="244">
        <f t="shared" si="371"/>
        <v>6027.9</v>
      </c>
    </row>
    <row r="842" spans="1:12" s="20" customFormat="1" ht="28.5" customHeight="1">
      <c r="A842" s="245" t="s">
        <v>714</v>
      </c>
      <c r="B842" s="243" t="s">
        <v>27</v>
      </c>
      <c r="C842" s="243" t="s">
        <v>707</v>
      </c>
      <c r="D842" s="243" t="s">
        <v>28</v>
      </c>
      <c r="E842" s="243" t="s">
        <v>715</v>
      </c>
      <c r="F842" s="243"/>
      <c r="G842" s="244">
        <f>G843</f>
        <v>0</v>
      </c>
      <c r="H842" s="244">
        <f t="shared" si="371"/>
        <v>0</v>
      </c>
      <c r="I842" s="244">
        <f t="shared" si="371"/>
        <v>5373</v>
      </c>
      <c r="J842" s="244">
        <f t="shared" si="371"/>
        <v>0</v>
      </c>
      <c r="K842" s="244">
        <f t="shared" si="371"/>
        <v>654.9</v>
      </c>
      <c r="L842" s="244">
        <f t="shared" si="371"/>
        <v>6027.9</v>
      </c>
    </row>
    <row r="843" spans="1:12" ht="24" customHeight="1">
      <c r="A843" s="271" t="s">
        <v>716</v>
      </c>
      <c r="B843" s="247" t="s">
        <v>27</v>
      </c>
      <c r="C843" s="247" t="s">
        <v>707</v>
      </c>
      <c r="D843" s="247" t="s">
        <v>28</v>
      </c>
      <c r="E843" s="247" t="s">
        <v>715</v>
      </c>
      <c r="F843" s="247" t="s">
        <v>717</v>
      </c>
      <c r="G843" s="248"/>
      <c r="H843" s="258"/>
      <c r="I843" s="259">
        <v>5373</v>
      </c>
      <c r="J843" s="259"/>
      <c r="K843" s="259">
        <v>654.9</v>
      </c>
      <c r="L843" s="250">
        <f t="shared" si="360"/>
        <v>6027.9</v>
      </c>
    </row>
    <row r="844" spans="1:12" ht="24" customHeight="1">
      <c r="A844" s="269" t="s">
        <v>718</v>
      </c>
      <c r="B844" s="243"/>
      <c r="C844" s="243" t="s">
        <v>707</v>
      </c>
      <c r="D844" s="243" t="s">
        <v>111</v>
      </c>
      <c r="E844" s="243"/>
      <c r="F844" s="243"/>
      <c r="G844" s="244">
        <f>G845+G847+G849+G851</f>
        <v>0</v>
      </c>
      <c r="H844" s="244">
        <f t="shared" ref="H844:L844" si="372">H845+H847+H849+H851</f>
        <v>390</v>
      </c>
      <c r="I844" s="244">
        <f t="shared" si="372"/>
        <v>14660.2</v>
      </c>
      <c r="J844" s="244">
        <f t="shared" si="372"/>
        <v>168.5</v>
      </c>
      <c r="K844" s="244">
        <f t="shared" si="372"/>
        <v>0</v>
      </c>
      <c r="L844" s="244">
        <f t="shared" si="372"/>
        <v>15218.7</v>
      </c>
    </row>
    <row r="845" spans="1:12" s="20" customFormat="1" ht="41.25" customHeight="1">
      <c r="A845" s="245" t="s">
        <v>719</v>
      </c>
      <c r="B845" s="243" t="s">
        <v>27</v>
      </c>
      <c r="C845" s="243" t="s">
        <v>707</v>
      </c>
      <c r="D845" s="243" t="s">
        <v>111</v>
      </c>
      <c r="E845" s="243" t="s">
        <v>720</v>
      </c>
      <c r="F845" s="243"/>
      <c r="G845" s="244">
        <f>G846</f>
        <v>0</v>
      </c>
      <c r="H845" s="244">
        <f>H846</f>
        <v>0</v>
      </c>
      <c r="I845" s="244">
        <f>I846</f>
        <v>11000</v>
      </c>
      <c r="J845" s="244">
        <f>J846</f>
        <v>0</v>
      </c>
      <c r="K845" s="244">
        <f t="shared" ref="K845:L845" si="373">K846</f>
        <v>0</v>
      </c>
      <c r="L845" s="244">
        <f t="shared" si="373"/>
        <v>11000</v>
      </c>
    </row>
    <row r="846" spans="1:12" ht="36.75" customHeight="1">
      <c r="A846" s="271" t="s">
        <v>314</v>
      </c>
      <c r="B846" s="247" t="s">
        <v>27</v>
      </c>
      <c r="C846" s="247" t="s">
        <v>707</v>
      </c>
      <c r="D846" s="247" t="s">
        <v>111</v>
      </c>
      <c r="E846" s="247" t="s">
        <v>720</v>
      </c>
      <c r="F846" s="247" t="s">
        <v>315</v>
      </c>
      <c r="G846" s="248"/>
      <c r="H846" s="248"/>
      <c r="I846" s="248">
        <v>11000</v>
      </c>
      <c r="J846" s="249"/>
      <c r="K846" s="249"/>
      <c r="L846" s="250">
        <f t="shared" si="360"/>
        <v>11000</v>
      </c>
    </row>
    <row r="847" spans="1:12" s="20" customFormat="1" ht="87" customHeight="1">
      <c r="A847" s="245" t="s">
        <v>26</v>
      </c>
      <c r="B847" s="243" t="s">
        <v>27</v>
      </c>
      <c r="C847" s="243" t="s">
        <v>707</v>
      </c>
      <c r="D847" s="243" t="s">
        <v>111</v>
      </c>
      <c r="E847" s="243" t="s">
        <v>29</v>
      </c>
      <c r="F847" s="243"/>
      <c r="G847" s="244">
        <f>G848</f>
        <v>0</v>
      </c>
      <c r="H847" s="244">
        <f>H848</f>
        <v>0</v>
      </c>
      <c r="I847" s="244">
        <f>I848</f>
        <v>4050.2</v>
      </c>
      <c r="J847" s="244">
        <f>J848</f>
        <v>168.5</v>
      </c>
      <c r="K847" s="244">
        <f t="shared" ref="K847:L847" si="374">K848</f>
        <v>0</v>
      </c>
      <c r="L847" s="244">
        <f t="shared" si="374"/>
        <v>4218.7</v>
      </c>
    </row>
    <row r="848" spans="1:12" ht="36.75" customHeight="1">
      <c r="A848" s="271" t="s">
        <v>314</v>
      </c>
      <c r="B848" s="247" t="s">
        <v>27</v>
      </c>
      <c r="C848" s="247" t="s">
        <v>707</v>
      </c>
      <c r="D848" s="247" t="s">
        <v>111</v>
      </c>
      <c r="E848" s="247" t="s">
        <v>29</v>
      </c>
      <c r="F848" s="247" t="s">
        <v>315</v>
      </c>
      <c r="G848" s="248"/>
      <c r="H848" s="248"/>
      <c r="I848" s="248">
        <v>4050.2</v>
      </c>
      <c r="J848" s="249">
        <v>168.5</v>
      </c>
      <c r="K848" s="249"/>
      <c r="L848" s="250">
        <f t="shared" si="360"/>
        <v>4218.7</v>
      </c>
    </row>
    <row r="849" spans="1:13" s="20" customFormat="1" ht="39" customHeight="1">
      <c r="A849" s="242" t="s">
        <v>721</v>
      </c>
      <c r="B849" s="243" t="s">
        <v>27</v>
      </c>
      <c r="C849" s="243" t="s">
        <v>707</v>
      </c>
      <c r="D849" s="243" t="s">
        <v>111</v>
      </c>
      <c r="E849" s="243" t="s">
        <v>101</v>
      </c>
      <c r="F849" s="243"/>
      <c r="G849" s="244">
        <f>G850</f>
        <v>0</v>
      </c>
      <c r="H849" s="244">
        <f>H850</f>
        <v>0</v>
      </c>
      <c r="I849" s="244">
        <f>I850</f>
        <v>0</v>
      </c>
      <c r="J849" s="244">
        <f>J850</f>
        <v>0</v>
      </c>
      <c r="K849" s="244">
        <f t="shared" ref="K849:L849" si="375">K850</f>
        <v>0</v>
      </c>
      <c r="L849" s="244">
        <f t="shared" si="375"/>
        <v>0</v>
      </c>
    </row>
    <row r="850" spans="1:13" ht="24" customHeight="1">
      <c r="A850" s="265" t="s">
        <v>722</v>
      </c>
      <c r="B850" s="247" t="s">
        <v>27</v>
      </c>
      <c r="C850" s="247" t="s">
        <v>707</v>
      </c>
      <c r="D850" s="247" t="s">
        <v>111</v>
      </c>
      <c r="E850" s="247" t="s">
        <v>101</v>
      </c>
      <c r="F850" s="247" t="s">
        <v>723</v>
      </c>
      <c r="G850" s="248"/>
      <c r="H850" s="258"/>
      <c r="I850" s="259"/>
      <c r="J850" s="259"/>
      <c r="K850" s="259"/>
      <c r="L850" s="250">
        <f t="shared" si="360"/>
        <v>0</v>
      </c>
      <c r="M850" s="8"/>
    </row>
    <row r="851" spans="1:13" s="20" customFormat="1" ht="24" customHeight="1">
      <c r="A851" s="263" t="s">
        <v>441</v>
      </c>
      <c r="B851" s="243" t="s">
        <v>27</v>
      </c>
      <c r="C851" s="243" t="s">
        <v>707</v>
      </c>
      <c r="D851" s="243" t="s">
        <v>111</v>
      </c>
      <c r="E851" s="243" t="s">
        <v>442</v>
      </c>
      <c r="F851" s="243"/>
      <c r="G851" s="244">
        <f>G852</f>
        <v>0</v>
      </c>
      <c r="H851" s="244">
        <f>H852</f>
        <v>390</v>
      </c>
      <c r="I851" s="244">
        <f>I852</f>
        <v>-390</v>
      </c>
      <c r="J851" s="244">
        <f>J852</f>
        <v>0</v>
      </c>
      <c r="K851" s="244">
        <f t="shared" ref="K851:L851" si="376">K852</f>
        <v>0</v>
      </c>
      <c r="L851" s="244">
        <f t="shared" si="376"/>
        <v>0</v>
      </c>
      <c r="M851" s="102"/>
    </row>
    <row r="852" spans="1:13" ht="24" customHeight="1">
      <c r="A852" s="246" t="s">
        <v>30</v>
      </c>
      <c r="B852" s="247" t="s">
        <v>27</v>
      </c>
      <c r="C852" s="247" t="s">
        <v>707</v>
      </c>
      <c r="D852" s="247" t="s">
        <v>111</v>
      </c>
      <c r="E852" s="247" t="s">
        <v>442</v>
      </c>
      <c r="F852" s="247" t="s">
        <v>31</v>
      </c>
      <c r="G852" s="248"/>
      <c r="H852" s="258">
        <v>390</v>
      </c>
      <c r="I852" s="259">
        <v>-390</v>
      </c>
      <c r="J852" s="259"/>
      <c r="K852" s="259"/>
      <c r="L852" s="250">
        <f t="shared" si="360"/>
        <v>0</v>
      </c>
      <c r="M852" s="8"/>
    </row>
    <row r="853" spans="1:13" ht="13.5" thickBot="1">
      <c r="A853" s="281" t="s">
        <v>20</v>
      </c>
      <c r="B853" s="282"/>
      <c r="C853" s="282"/>
      <c r="D853" s="282"/>
      <c r="E853" s="282"/>
      <c r="F853" s="282"/>
      <c r="G853" s="283">
        <f>G836+G756+G699+G344+G330+G130+G105+G100+G20</f>
        <v>849137.82600000012</v>
      </c>
      <c r="H853" s="283">
        <f t="shared" ref="H853:L853" si="377">H836+H756+H699+H344+H330+H130+H105+H100+H20</f>
        <v>64305.272400000009</v>
      </c>
      <c r="I853" s="283">
        <f t="shared" si="377"/>
        <v>121275.20371</v>
      </c>
      <c r="J853" s="283">
        <f t="shared" si="377"/>
        <v>220645.845</v>
      </c>
      <c r="K853" s="283">
        <f t="shared" si="377"/>
        <v>13969.962</v>
      </c>
      <c r="L853" s="283">
        <f t="shared" si="377"/>
        <v>1269334.1091100003</v>
      </c>
    </row>
    <row r="854" spans="1:13" hidden="1">
      <c r="A854" s="2"/>
      <c r="B854" s="2"/>
      <c r="C854" s="2"/>
      <c r="D854" s="2"/>
      <c r="E854" s="2"/>
      <c r="F854" s="2"/>
      <c r="G854" s="141"/>
      <c r="H854" s="1"/>
      <c r="I854" s="1"/>
      <c r="J854" s="1"/>
      <c r="K854" s="1"/>
      <c r="L854" s="104"/>
      <c r="M854" s="80"/>
    </row>
    <row r="855" spans="1:13" hidden="1">
      <c r="A855" s="142"/>
      <c r="B855" s="143"/>
      <c r="C855" s="143"/>
      <c r="D855" s="143"/>
      <c r="E855" s="143"/>
      <c r="F855" s="144"/>
      <c r="G855" s="145"/>
      <c r="H855" s="1"/>
      <c r="I855" s="1"/>
      <c r="J855" s="1"/>
      <c r="K855" s="1"/>
      <c r="L855" s="8"/>
      <c r="M855" s="80"/>
    </row>
    <row r="856" spans="1:13" s="149" customFormat="1" ht="14.25" hidden="1">
      <c r="A856" s="146" t="s">
        <v>724</v>
      </c>
      <c r="B856" s="147"/>
      <c r="C856" s="148"/>
      <c r="D856" s="148"/>
      <c r="E856" s="148"/>
      <c r="F856" s="148"/>
      <c r="G856" s="148"/>
      <c r="H856" s="148"/>
      <c r="I856" s="148"/>
      <c r="J856" s="148"/>
      <c r="K856" s="148"/>
      <c r="L856" s="148"/>
      <c r="M856" s="148"/>
    </row>
    <row r="857" spans="1:13">
      <c r="A857" s="284"/>
      <c r="B857" s="284"/>
      <c r="C857" s="284"/>
      <c r="D857" s="284"/>
      <c r="E857" s="284"/>
      <c r="F857" s="284"/>
      <c r="G857" s="284"/>
      <c r="L857" s="285"/>
    </row>
    <row r="858" spans="1:13">
      <c r="A858" s="284"/>
      <c r="B858" s="284"/>
      <c r="C858" s="284"/>
      <c r="D858" s="284"/>
      <c r="E858" s="284"/>
      <c r="F858" s="284"/>
      <c r="G858" s="284"/>
    </row>
    <row r="859" spans="1:13">
      <c r="A859" s="284"/>
      <c r="B859" s="284"/>
      <c r="C859" s="284"/>
      <c r="D859" s="284"/>
      <c r="E859" s="284"/>
      <c r="F859" s="284"/>
      <c r="G859" s="286"/>
      <c r="H859" s="286"/>
      <c r="I859" s="286"/>
      <c r="J859" s="286"/>
      <c r="K859" s="286"/>
      <c r="L859" s="286"/>
    </row>
    <row r="860" spans="1:13">
      <c r="A860" s="284"/>
      <c r="B860" s="284"/>
      <c r="C860" s="284"/>
      <c r="D860" s="284"/>
      <c r="E860" s="284"/>
      <c r="F860" s="284"/>
      <c r="G860" s="287"/>
      <c r="H860" s="287"/>
      <c r="I860" s="287"/>
      <c r="J860" s="287"/>
      <c r="K860" s="287"/>
      <c r="L860" s="287"/>
    </row>
    <row r="861" spans="1:13">
      <c r="E861" s="288"/>
      <c r="F861" s="288"/>
      <c r="G861" s="289"/>
      <c r="H861" s="289"/>
      <c r="I861" s="289"/>
      <c r="J861" s="289"/>
      <c r="K861" s="289"/>
      <c r="L861" s="289"/>
    </row>
    <row r="862" spans="1:13">
      <c r="G862" s="285"/>
      <c r="H862" s="285"/>
      <c r="I862" s="285"/>
      <c r="J862" s="285"/>
      <c r="K862" s="285"/>
      <c r="L862" s="285"/>
    </row>
    <row r="863" spans="1:13">
      <c r="I863" s="285"/>
      <c r="J863" s="285"/>
      <c r="K863" s="285"/>
    </row>
    <row r="864" spans="1:13">
      <c r="G864" s="290"/>
    </row>
    <row r="865" spans="7:11">
      <c r="G865" s="291"/>
    </row>
    <row r="866" spans="7:11">
      <c r="H866" s="285"/>
      <c r="I866" s="285"/>
      <c r="J866" s="285"/>
      <c r="K866" s="285"/>
    </row>
    <row r="867" spans="7:11">
      <c r="J867" s="285"/>
      <c r="K867" s="285"/>
    </row>
    <row r="868" spans="7:11">
      <c r="K868" s="285"/>
    </row>
    <row r="870" spans="7:11">
      <c r="H870" s="285"/>
      <c r="I870" s="285"/>
      <c r="J870" s="285"/>
      <c r="K870" s="285"/>
    </row>
    <row r="875" spans="7:11">
      <c r="J875" s="285"/>
      <c r="K875" s="285"/>
    </row>
    <row r="877" spans="7:11">
      <c r="I877" s="285"/>
      <c r="J877" s="285"/>
      <c r="K877" s="285"/>
    </row>
    <row r="878" spans="7:11">
      <c r="J878" s="285"/>
      <c r="K878" s="285"/>
    </row>
    <row r="880" spans="7:11">
      <c r="I880" s="285"/>
      <c r="J880" s="285"/>
      <c r="K880" s="285"/>
    </row>
  </sheetData>
  <autoFilter ref="A18:P856">
    <filterColumn colId="0">
      <colorFilter dxfId="2"/>
    </filterColumn>
  </autoFilter>
  <mergeCells count="11">
    <mergeCell ref="A11:K14"/>
    <mergeCell ref="E7:L7"/>
    <mergeCell ref="E8:L8"/>
    <mergeCell ref="E9:L9"/>
    <mergeCell ref="E10:L10"/>
    <mergeCell ref="E6:L6"/>
    <mergeCell ref="E1:L1"/>
    <mergeCell ref="E2:L2"/>
    <mergeCell ref="E3:L3"/>
    <mergeCell ref="E4:L4"/>
    <mergeCell ref="E5:L5"/>
  </mergeCells>
  <pageMargins left="0.74803149606299213" right="0.74803149606299213" top="0.51181102362204722" bottom="0.51181102362204722" header="0.51181102362204722" footer="0.51181102362204722"/>
  <pageSetup paperSize="9" scale="84" fitToHeight="200" orientation="portrait" r:id="rId1"/>
  <headerFooter alignWithMargins="0"/>
  <rowBreaks count="1" manualBreakCount="1">
    <brk id="786" max="11" man="1"/>
  </rowBreaks>
  <colBreaks count="1" manualBreakCount="1">
    <brk id="12" max="717" man="1"/>
  </colBreaks>
</worksheet>
</file>

<file path=xl/worksheets/sheet4.xml><?xml version="1.0" encoding="utf-8"?>
<worksheet xmlns="http://schemas.openxmlformats.org/spreadsheetml/2006/main" xmlns:r="http://schemas.openxmlformats.org/officeDocument/2006/relationships">
  <sheetPr filterMode="1">
    <pageSetUpPr fitToPage="1"/>
  </sheetPr>
  <dimension ref="A1:P878"/>
  <sheetViews>
    <sheetView tabSelected="1" view="pageBreakPreview" zoomScaleSheetLayoutView="100" workbookViewId="0">
      <pane xSplit="7" ySplit="9" topLeftCell="H10" activePane="bottomRight" state="frozen"/>
      <selection activeCell="M25" sqref="M25"/>
      <selection pane="topRight" activeCell="M25" sqref="M25"/>
      <selection pane="bottomLeft" activeCell="M25" sqref="M25"/>
      <selection pane="bottomRight" activeCell="A10" sqref="A10:K12"/>
    </sheetView>
  </sheetViews>
  <sheetFormatPr defaultRowHeight="12.75"/>
  <cols>
    <col min="1" max="1" width="54.5703125" style="222" customWidth="1"/>
    <col min="2" max="2" width="5.140625" style="222" customWidth="1"/>
    <col min="3" max="3" width="5" style="222" customWidth="1"/>
    <col min="4" max="4" width="3.7109375" style="222" customWidth="1"/>
    <col min="5" max="5" width="16.28515625" style="222" customWidth="1"/>
    <col min="6" max="6" width="4.7109375" style="222" customWidth="1"/>
    <col min="7" max="7" width="24" style="222" hidden="1" customWidth="1"/>
    <col min="8" max="9" width="13.140625" style="222" hidden="1" customWidth="1"/>
    <col min="10" max="10" width="15.28515625" style="222" hidden="1" customWidth="1"/>
    <col min="11" max="11" width="15.140625" style="222" hidden="1" customWidth="1"/>
    <col min="12" max="12" width="14.85546875" style="222" bestFit="1" customWidth="1"/>
    <col min="13" max="13" width="17.5703125" style="1" bestFit="1" customWidth="1"/>
    <col min="14" max="14" width="9.140625" style="1"/>
    <col min="15" max="15" width="13.28515625" style="1" bestFit="1" customWidth="1"/>
    <col min="16" max="16384" width="9.140625" style="1"/>
  </cols>
  <sheetData>
    <row r="1" spans="1:12">
      <c r="E1" s="334" t="s">
        <v>1018</v>
      </c>
      <c r="F1" s="334"/>
      <c r="G1" s="334"/>
      <c r="H1" s="334"/>
      <c r="I1" s="334"/>
      <c r="J1" s="334"/>
      <c r="K1" s="334"/>
      <c r="L1" s="334"/>
    </row>
    <row r="2" spans="1:12">
      <c r="E2" s="334" t="s">
        <v>1</v>
      </c>
      <c r="F2" s="334"/>
      <c r="G2" s="334"/>
      <c r="H2" s="334"/>
      <c r="I2" s="334"/>
      <c r="J2" s="334"/>
      <c r="K2" s="334"/>
      <c r="L2" s="334"/>
    </row>
    <row r="3" spans="1:12">
      <c r="E3" s="334" t="s">
        <v>2</v>
      </c>
      <c r="F3" s="334"/>
      <c r="G3" s="334"/>
      <c r="H3" s="334"/>
      <c r="I3" s="334"/>
      <c r="J3" s="334"/>
      <c r="K3" s="334"/>
      <c r="L3" s="334"/>
    </row>
    <row r="4" spans="1:12">
      <c r="E4" s="335" t="s">
        <v>3</v>
      </c>
      <c r="F4" s="335"/>
      <c r="G4" s="335"/>
      <c r="H4" s="335"/>
      <c r="I4" s="335"/>
      <c r="J4" s="335"/>
      <c r="K4" s="335"/>
      <c r="L4" s="335"/>
    </row>
    <row r="5" spans="1:12">
      <c r="E5" s="335" t="s">
        <v>1026</v>
      </c>
      <c r="F5" s="335"/>
      <c r="G5" s="335"/>
      <c r="H5" s="335"/>
      <c r="I5" s="335"/>
      <c r="J5" s="335"/>
      <c r="K5" s="335"/>
      <c r="L5" s="335"/>
    </row>
    <row r="6" spans="1:12">
      <c r="A6" s="223"/>
      <c r="B6" s="223"/>
      <c r="C6" s="223"/>
      <c r="D6" s="223"/>
      <c r="E6" s="334" t="s">
        <v>1018</v>
      </c>
      <c r="F6" s="334"/>
      <c r="G6" s="334"/>
      <c r="H6" s="334"/>
      <c r="I6" s="334"/>
      <c r="J6" s="334"/>
      <c r="K6" s="334"/>
      <c r="L6" s="334"/>
    </row>
    <row r="7" spans="1:12">
      <c r="A7" s="223"/>
      <c r="B7" s="223"/>
      <c r="C7" s="223"/>
      <c r="D7" s="223"/>
      <c r="E7" s="334" t="s">
        <v>1</v>
      </c>
      <c r="F7" s="334"/>
      <c r="G7" s="334"/>
      <c r="H7" s="334"/>
      <c r="I7" s="334"/>
      <c r="J7" s="334"/>
      <c r="K7" s="334"/>
      <c r="L7" s="334"/>
    </row>
    <row r="8" spans="1:12">
      <c r="A8" s="223"/>
      <c r="B8" s="223"/>
      <c r="C8" s="223"/>
      <c r="D8" s="223"/>
      <c r="E8" s="334" t="s">
        <v>2</v>
      </c>
      <c r="F8" s="334"/>
      <c r="G8" s="334"/>
      <c r="H8" s="334"/>
      <c r="I8" s="334"/>
      <c r="J8" s="334"/>
      <c r="K8" s="334"/>
      <c r="L8" s="334"/>
    </row>
    <row r="9" spans="1:12">
      <c r="A9" s="223"/>
      <c r="B9" s="223"/>
      <c r="C9" s="223"/>
      <c r="D9" s="223"/>
      <c r="E9" s="335" t="s">
        <v>3</v>
      </c>
      <c r="F9" s="335"/>
      <c r="G9" s="335"/>
      <c r="H9" s="335"/>
      <c r="I9" s="335"/>
      <c r="J9" s="335"/>
      <c r="K9" s="335"/>
      <c r="L9" s="335"/>
    </row>
    <row r="10" spans="1:12">
      <c r="A10" s="338" t="s">
        <v>1028</v>
      </c>
      <c r="B10" s="338"/>
      <c r="C10" s="338"/>
      <c r="D10" s="338"/>
      <c r="E10" s="338"/>
      <c r="F10" s="338"/>
      <c r="G10" s="338"/>
      <c r="H10" s="338"/>
      <c r="I10" s="338"/>
      <c r="J10" s="338"/>
      <c r="K10" s="338"/>
      <c r="L10" s="293"/>
    </row>
    <row r="11" spans="1:12" ht="18.75" customHeight="1">
      <c r="A11" s="338"/>
      <c r="B11" s="338"/>
      <c r="C11" s="338"/>
      <c r="D11" s="338"/>
      <c r="E11" s="338"/>
      <c r="F11" s="338"/>
      <c r="G11" s="338"/>
      <c r="H11" s="338"/>
      <c r="I11" s="338"/>
      <c r="J11" s="338"/>
      <c r="K11" s="338"/>
    </row>
    <row r="12" spans="1:12" ht="14.25" customHeight="1">
      <c r="A12" s="338"/>
      <c r="B12" s="338"/>
      <c r="C12" s="338"/>
      <c r="D12" s="338"/>
      <c r="E12" s="338"/>
      <c r="F12" s="338"/>
      <c r="G12" s="338"/>
      <c r="H12" s="338"/>
      <c r="I12" s="338"/>
      <c r="J12" s="338"/>
      <c r="K12" s="338"/>
      <c r="L12" s="292"/>
    </row>
    <row r="13" spans="1:12" ht="13.5" thickBot="1">
      <c r="A13" s="340" t="s">
        <v>1029</v>
      </c>
      <c r="B13" s="340"/>
      <c r="C13" s="340"/>
      <c r="D13" s="340"/>
      <c r="E13" s="340"/>
      <c r="F13" s="340"/>
      <c r="G13" s="227"/>
      <c r="L13" s="227" t="s">
        <v>9</v>
      </c>
    </row>
    <row r="14" spans="1:12" ht="38.25">
      <c r="A14" s="228" t="s">
        <v>10</v>
      </c>
      <c r="B14" s="229" t="s">
        <v>11</v>
      </c>
      <c r="C14" s="230" t="s">
        <v>12</v>
      </c>
      <c r="D14" s="230" t="s">
        <v>13</v>
      </c>
      <c r="E14" s="230" t="s">
        <v>14</v>
      </c>
      <c r="F14" s="230" t="s">
        <v>15</v>
      </c>
      <c r="G14" s="231" t="s">
        <v>16</v>
      </c>
      <c r="H14" s="232" t="s">
        <v>17</v>
      </c>
      <c r="I14" s="233" t="s">
        <v>18</v>
      </c>
      <c r="J14" s="233" t="s">
        <v>19</v>
      </c>
      <c r="K14" s="233"/>
      <c r="L14" s="234" t="s">
        <v>16</v>
      </c>
    </row>
    <row r="15" spans="1:12" ht="12.75" customHeight="1">
      <c r="A15" s="235">
        <v>1</v>
      </c>
      <c r="B15" s="236">
        <v>2</v>
      </c>
      <c r="C15" s="236">
        <v>3</v>
      </c>
      <c r="D15" s="236">
        <v>4</v>
      </c>
      <c r="E15" s="236">
        <v>5</v>
      </c>
      <c r="F15" s="237">
        <v>6</v>
      </c>
      <c r="G15" s="238">
        <v>7</v>
      </c>
      <c r="H15" s="239"/>
      <c r="I15" s="240"/>
      <c r="J15" s="240"/>
      <c r="K15" s="240"/>
      <c r="L15" s="241"/>
    </row>
    <row r="16" spans="1:12" ht="12.75" customHeight="1">
      <c r="A16" s="235"/>
      <c r="B16" s="236"/>
      <c r="C16" s="236"/>
      <c r="D16" s="236"/>
      <c r="E16" s="236"/>
      <c r="F16" s="237"/>
      <c r="G16" s="238"/>
      <c r="H16" s="239"/>
      <c r="I16" s="240"/>
      <c r="J16" s="240"/>
      <c r="K16" s="240"/>
      <c r="L16" s="241"/>
    </row>
    <row r="17" spans="1:13" ht="12.75" hidden="1" customHeight="1">
      <c r="A17" s="3" t="s">
        <v>20</v>
      </c>
      <c r="B17" s="4"/>
      <c r="C17" s="4"/>
      <c r="D17" s="4"/>
      <c r="E17" s="4"/>
      <c r="F17" s="4"/>
      <c r="G17" s="5">
        <f>G851</f>
        <v>69633.514139999985</v>
      </c>
      <c r="H17" s="5">
        <f>H851</f>
        <v>4575.2</v>
      </c>
      <c r="I17" s="5">
        <f>I851</f>
        <v>3763.5644699999993</v>
      </c>
      <c r="J17" s="5">
        <f>J851</f>
        <v>73.635000000000218</v>
      </c>
      <c r="K17" s="5">
        <f t="shared" ref="K17:L17" si="0">K851</f>
        <v>1842.1</v>
      </c>
      <c r="L17" s="5">
        <f t="shared" si="0"/>
        <v>79888.013610000009</v>
      </c>
    </row>
    <row r="18" spans="1:13">
      <c r="A18" s="242" t="s">
        <v>21</v>
      </c>
      <c r="B18" s="243"/>
      <c r="C18" s="243" t="s">
        <v>22</v>
      </c>
      <c r="D18" s="243"/>
      <c r="E18" s="243"/>
      <c r="F18" s="243"/>
      <c r="G18" s="244">
        <f>G19+G26+G39+G45+G48+G51</f>
        <v>63431.583999999995</v>
      </c>
      <c r="H18" s="244">
        <f t="shared" ref="H18:L18" si="1">H19+H26+H39+H45+H48+H51</f>
        <v>4537.3029999999999</v>
      </c>
      <c r="I18" s="244">
        <f t="shared" si="1"/>
        <v>-8323.1280000000006</v>
      </c>
      <c r="J18" s="244">
        <f t="shared" si="1"/>
        <v>2573.6350000000002</v>
      </c>
      <c r="K18" s="244">
        <f t="shared" si="1"/>
        <v>1842.1</v>
      </c>
      <c r="L18" s="244">
        <f t="shared" si="1"/>
        <v>64061.494000000006</v>
      </c>
    </row>
    <row r="19" spans="1:13" ht="38.25">
      <c r="A19" s="242" t="s">
        <v>23</v>
      </c>
      <c r="B19" s="243"/>
      <c r="C19" s="243" t="s">
        <v>24</v>
      </c>
      <c r="D19" s="243" t="s">
        <v>25</v>
      </c>
      <c r="E19" s="243"/>
      <c r="F19" s="243"/>
      <c r="G19" s="244">
        <f>G22</f>
        <v>2031.44</v>
      </c>
      <c r="H19" s="244">
        <f t="shared" ref="H19:L19" si="2">H22</f>
        <v>0</v>
      </c>
      <c r="I19" s="244">
        <f t="shared" si="2"/>
        <v>-381</v>
      </c>
      <c r="J19" s="244">
        <f t="shared" si="2"/>
        <v>0</v>
      </c>
      <c r="K19" s="244">
        <f t="shared" si="2"/>
        <v>0</v>
      </c>
      <c r="L19" s="244">
        <f t="shared" si="2"/>
        <v>1650.44</v>
      </c>
      <c r="M19" s="8"/>
    </row>
    <row r="20" spans="1:13" ht="76.5" hidden="1">
      <c r="A20" s="9" t="s">
        <v>26</v>
      </c>
      <c r="B20" s="10" t="s">
        <v>27</v>
      </c>
      <c r="C20" s="10" t="s">
        <v>22</v>
      </c>
      <c r="D20" s="10" t="s">
        <v>28</v>
      </c>
      <c r="E20" s="10" t="s">
        <v>29</v>
      </c>
      <c r="F20" s="10"/>
      <c r="G20" s="11">
        <f>G21</f>
        <v>0</v>
      </c>
      <c r="H20" s="11">
        <f>H21</f>
        <v>0</v>
      </c>
      <c r="I20" s="11">
        <f>I21</f>
        <v>381</v>
      </c>
      <c r="J20" s="11">
        <f>J21</f>
        <v>1.3</v>
      </c>
      <c r="K20" s="11">
        <f t="shared" ref="K20:L20" si="3">K21</f>
        <v>0</v>
      </c>
      <c r="L20" s="11">
        <f t="shared" si="3"/>
        <v>382.3</v>
      </c>
      <c r="M20" s="8"/>
    </row>
    <row r="21" spans="1:13" hidden="1">
      <c r="A21" s="12" t="s">
        <v>30</v>
      </c>
      <c r="B21" s="13" t="s">
        <v>27</v>
      </c>
      <c r="C21" s="13" t="s">
        <v>22</v>
      </c>
      <c r="D21" s="13" t="s">
        <v>28</v>
      </c>
      <c r="E21" s="13" t="s">
        <v>29</v>
      </c>
      <c r="F21" s="13" t="s">
        <v>31</v>
      </c>
      <c r="G21" s="14"/>
      <c r="H21" s="14"/>
      <c r="I21" s="14">
        <v>381</v>
      </c>
      <c r="J21" s="15">
        <v>1.3</v>
      </c>
      <c r="K21" s="15"/>
      <c r="L21" s="16">
        <f>I21+H21+G21+J21+K21</f>
        <v>382.3</v>
      </c>
      <c r="M21" s="8"/>
    </row>
    <row r="22" spans="1:13" s="20" customFormat="1" ht="51">
      <c r="A22" s="242" t="s">
        <v>32</v>
      </c>
      <c r="B22" s="243" t="s">
        <v>27</v>
      </c>
      <c r="C22" s="243" t="s">
        <v>22</v>
      </c>
      <c r="D22" s="243" t="s">
        <v>28</v>
      </c>
      <c r="E22" s="243" t="s">
        <v>33</v>
      </c>
      <c r="F22" s="243"/>
      <c r="G22" s="244">
        <f>G23</f>
        <v>2031.44</v>
      </c>
      <c r="H22" s="244">
        <f>H23</f>
        <v>0</v>
      </c>
      <c r="I22" s="244">
        <f>I23</f>
        <v>-381</v>
      </c>
      <c r="J22" s="244">
        <f>J23</f>
        <v>0</v>
      </c>
      <c r="K22" s="244">
        <f t="shared" ref="K22:L22" si="4">K23</f>
        <v>0</v>
      </c>
      <c r="L22" s="244">
        <f t="shared" si="4"/>
        <v>1650.44</v>
      </c>
    </row>
    <row r="23" spans="1:13" s="20" customFormat="1">
      <c r="A23" s="242" t="s">
        <v>34</v>
      </c>
      <c r="B23" s="243" t="s">
        <v>27</v>
      </c>
      <c r="C23" s="243" t="s">
        <v>22</v>
      </c>
      <c r="D23" s="243" t="s">
        <v>28</v>
      </c>
      <c r="E23" s="243" t="s">
        <v>33</v>
      </c>
      <c r="F23" s="243"/>
      <c r="G23" s="244">
        <f>G24+G25</f>
        <v>2031.44</v>
      </c>
      <c r="H23" s="244">
        <f>H24+H25</f>
        <v>0</v>
      </c>
      <c r="I23" s="244">
        <f>I24+I25</f>
        <v>-381</v>
      </c>
      <c r="J23" s="244">
        <f>J24+J25</f>
        <v>0</v>
      </c>
      <c r="K23" s="244">
        <f t="shared" ref="K23:L23" si="5">K24+K25</f>
        <v>0</v>
      </c>
      <c r="L23" s="244">
        <f t="shared" si="5"/>
        <v>1650.44</v>
      </c>
    </row>
    <row r="24" spans="1:13">
      <c r="A24" s="246" t="s">
        <v>30</v>
      </c>
      <c r="B24" s="247" t="s">
        <v>27</v>
      </c>
      <c r="C24" s="247" t="s">
        <v>22</v>
      </c>
      <c r="D24" s="247" t="s">
        <v>28</v>
      </c>
      <c r="E24" s="247" t="s">
        <v>33</v>
      </c>
      <c r="F24" s="247" t="s">
        <v>31</v>
      </c>
      <c r="G24" s="248">
        <v>2020.94</v>
      </c>
      <c r="H24" s="258"/>
      <c r="I24" s="259">
        <v>-381</v>
      </c>
      <c r="J24" s="259"/>
      <c r="K24" s="259"/>
      <c r="L24" s="250">
        <f t="shared" ref="L24:L85" si="6">I24+H24+G24+J24+K24</f>
        <v>1639.94</v>
      </c>
    </row>
    <row r="25" spans="1:13" ht="25.5">
      <c r="A25" s="255" t="s">
        <v>35</v>
      </c>
      <c r="B25" s="247" t="s">
        <v>27</v>
      </c>
      <c r="C25" s="247" t="s">
        <v>22</v>
      </c>
      <c r="D25" s="247" t="s">
        <v>28</v>
      </c>
      <c r="E25" s="247" t="s">
        <v>33</v>
      </c>
      <c r="F25" s="247" t="s">
        <v>36</v>
      </c>
      <c r="G25" s="248">
        <v>10.5</v>
      </c>
      <c r="H25" s="258"/>
      <c r="I25" s="259"/>
      <c r="J25" s="259"/>
      <c r="K25" s="259"/>
      <c r="L25" s="250">
        <f t="shared" si="6"/>
        <v>10.5</v>
      </c>
    </row>
    <row r="26" spans="1:13" ht="51">
      <c r="A26" s="251" t="s">
        <v>37</v>
      </c>
      <c r="B26" s="243"/>
      <c r="C26" s="243" t="s">
        <v>22</v>
      </c>
      <c r="D26" s="243" t="s">
        <v>38</v>
      </c>
      <c r="E26" s="243"/>
      <c r="F26" s="243"/>
      <c r="G26" s="244">
        <f>G29</f>
        <v>36723.127999999997</v>
      </c>
      <c r="H26" s="244">
        <f t="shared" ref="H26:L26" si="7">H29</f>
        <v>0</v>
      </c>
      <c r="I26" s="244">
        <f t="shared" si="7"/>
        <v>-2391.6999999999998</v>
      </c>
      <c r="J26" s="244">
        <f t="shared" si="7"/>
        <v>460</v>
      </c>
      <c r="K26" s="244">
        <f t="shared" si="7"/>
        <v>0</v>
      </c>
      <c r="L26" s="244">
        <f t="shared" si="7"/>
        <v>34791.428</v>
      </c>
    </row>
    <row r="27" spans="1:13" ht="76.5" hidden="1">
      <c r="A27" s="9" t="s">
        <v>26</v>
      </c>
      <c r="B27" s="10" t="s">
        <v>27</v>
      </c>
      <c r="C27" s="10" t="s">
        <v>22</v>
      </c>
      <c r="D27" s="10" t="s">
        <v>38</v>
      </c>
      <c r="E27" s="10" t="s">
        <v>29</v>
      </c>
      <c r="F27" s="10"/>
      <c r="G27" s="11">
        <f>G28</f>
        <v>0</v>
      </c>
      <c r="H27" s="11">
        <f>H28</f>
        <v>0</v>
      </c>
      <c r="I27" s="11">
        <f>I28</f>
        <v>2391.6999999999998</v>
      </c>
      <c r="J27" s="11">
        <f>J28</f>
        <v>35.700000000000003</v>
      </c>
      <c r="K27" s="11">
        <f t="shared" ref="K27:L27" si="8">K28</f>
        <v>0</v>
      </c>
      <c r="L27" s="11">
        <f t="shared" si="8"/>
        <v>2427.3999999999996</v>
      </c>
    </row>
    <row r="28" spans="1:13" hidden="1">
      <c r="A28" s="12" t="s">
        <v>30</v>
      </c>
      <c r="B28" s="13" t="s">
        <v>27</v>
      </c>
      <c r="C28" s="13" t="s">
        <v>22</v>
      </c>
      <c r="D28" s="13" t="s">
        <v>38</v>
      </c>
      <c r="E28" s="13" t="s">
        <v>29</v>
      </c>
      <c r="F28" s="13" t="s">
        <v>31</v>
      </c>
      <c r="G28" s="14"/>
      <c r="H28" s="14"/>
      <c r="I28" s="14">
        <v>2391.6999999999998</v>
      </c>
      <c r="J28" s="15">
        <v>35.700000000000003</v>
      </c>
      <c r="K28" s="15"/>
      <c r="L28" s="16">
        <f t="shared" si="6"/>
        <v>2427.3999999999996</v>
      </c>
    </row>
    <row r="29" spans="1:13" s="20" customFormat="1">
      <c r="A29" s="242" t="s">
        <v>39</v>
      </c>
      <c r="B29" s="243" t="s">
        <v>27</v>
      </c>
      <c r="C29" s="243" t="s">
        <v>22</v>
      </c>
      <c r="D29" s="243" t="s">
        <v>38</v>
      </c>
      <c r="E29" s="243" t="s">
        <v>40</v>
      </c>
      <c r="F29" s="243"/>
      <c r="G29" s="244">
        <f>G30+G31+G33+G34+G35+G32</f>
        <v>36723.127999999997</v>
      </c>
      <c r="H29" s="244">
        <f>H30+H31+H33+H34+H35+H32</f>
        <v>0</v>
      </c>
      <c r="I29" s="244">
        <f>I30+I31+I33+I34+I35+I32</f>
        <v>-2391.6999999999998</v>
      </c>
      <c r="J29" s="244">
        <f>J30+J31+J33+J34+J35+J32</f>
        <v>460</v>
      </c>
      <c r="K29" s="244">
        <f t="shared" ref="K29:L29" si="9">K30+K31+K33+K34+K35+K32</f>
        <v>0</v>
      </c>
      <c r="L29" s="244">
        <f t="shared" si="9"/>
        <v>34791.428</v>
      </c>
    </row>
    <row r="30" spans="1:13">
      <c r="A30" s="246" t="s">
        <v>30</v>
      </c>
      <c r="B30" s="247" t="s">
        <v>27</v>
      </c>
      <c r="C30" s="247" t="s">
        <v>22</v>
      </c>
      <c r="D30" s="247" t="s">
        <v>38</v>
      </c>
      <c r="E30" s="247" t="s">
        <v>40</v>
      </c>
      <c r="F30" s="247" t="s">
        <v>31</v>
      </c>
      <c r="G30" s="248">
        <v>24116.611000000001</v>
      </c>
      <c r="H30" s="258"/>
      <c r="I30" s="259">
        <v>-2391.6999999999998</v>
      </c>
      <c r="J30" s="259"/>
      <c r="K30" s="259"/>
      <c r="L30" s="250">
        <f t="shared" si="6"/>
        <v>21724.911</v>
      </c>
    </row>
    <row r="31" spans="1:13" ht="25.5">
      <c r="A31" s="255" t="s">
        <v>35</v>
      </c>
      <c r="B31" s="247" t="s">
        <v>27</v>
      </c>
      <c r="C31" s="247" t="s">
        <v>22</v>
      </c>
      <c r="D31" s="247" t="s">
        <v>38</v>
      </c>
      <c r="E31" s="247" t="s">
        <v>40</v>
      </c>
      <c r="F31" s="247" t="s">
        <v>36</v>
      </c>
      <c r="G31" s="248">
        <v>1341.7</v>
      </c>
      <c r="H31" s="258"/>
      <c r="I31" s="259"/>
      <c r="J31" s="259"/>
      <c r="K31" s="259"/>
      <c r="L31" s="250">
        <f t="shared" si="6"/>
        <v>1341.7</v>
      </c>
    </row>
    <row r="32" spans="1:13" ht="25.5">
      <c r="A32" s="255" t="s">
        <v>41</v>
      </c>
      <c r="B32" s="247" t="s">
        <v>27</v>
      </c>
      <c r="C32" s="247" t="s">
        <v>22</v>
      </c>
      <c r="D32" s="247" t="s">
        <v>38</v>
      </c>
      <c r="E32" s="247" t="s">
        <v>40</v>
      </c>
      <c r="F32" s="247" t="s">
        <v>42</v>
      </c>
      <c r="G32" s="248">
        <v>3750</v>
      </c>
      <c r="H32" s="258"/>
      <c r="I32" s="259"/>
      <c r="J32" s="259"/>
      <c r="K32" s="259"/>
      <c r="L32" s="250">
        <f t="shared" si="6"/>
        <v>3750</v>
      </c>
    </row>
    <row r="33" spans="1:12" ht="25.5">
      <c r="A33" s="255" t="s">
        <v>43</v>
      </c>
      <c r="B33" s="247" t="s">
        <v>27</v>
      </c>
      <c r="C33" s="247" t="s">
        <v>22</v>
      </c>
      <c r="D33" s="247" t="s">
        <v>38</v>
      </c>
      <c r="E33" s="247" t="s">
        <v>40</v>
      </c>
      <c r="F33" s="247" t="s">
        <v>44</v>
      </c>
      <c r="G33" s="248">
        <v>7204.317</v>
      </c>
      <c r="H33" s="258"/>
      <c r="I33" s="259"/>
      <c r="J33" s="259">
        <v>460</v>
      </c>
      <c r="K33" s="259"/>
      <c r="L33" s="250">
        <f t="shared" si="6"/>
        <v>7664.317</v>
      </c>
    </row>
    <row r="34" spans="1:12" ht="25.5">
      <c r="A34" s="262" t="s">
        <v>45</v>
      </c>
      <c r="B34" s="247" t="s">
        <v>27</v>
      </c>
      <c r="C34" s="247" t="s">
        <v>22</v>
      </c>
      <c r="D34" s="247" t="s">
        <v>38</v>
      </c>
      <c r="E34" s="247" t="s">
        <v>40</v>
      </c>
      <c r="F34" s="247" t="s">
        <v>46</v>
      </c>
      <c r="G34" s="248">
        <v>300</v>
      </c>
      <c r="H34" s="258"/>
      <c r="I34" s="259"/>
      <c r="J34" s="259"/>
      <c r="K34" s="259"/>
      <c r="L34" s="250">
        <f t="shared" si="6"/>
        <v>300</v>
      </c>
    </row>
    <row r="35" spans="1:12" ht="25.5">
      <c r="A35" s="262" t="s">
        <v>47</v>
      </c>
      <c r="B35" s="247" t="s">
        <v>27</v>
      </c>
      <c r="C35" s="247" t="s">
        <v>22</v>
      </c>
      <c r="D35" s="247" t="s">
        <v>38</v>
      </c>
      <c r="E35" s="247" t="s">
        <v>40</v>
      </c>
      <c r="F35" s="247" t="s">
        <v>48</v>
      </c>
      <c r="G35" s="248">
        <v>10.5</v>
      </c>
      <c r="H35" s="258"/>
      <c r="I35" s="259"/>
      <c r="J35" s="259"/>
      <c r="K35" s="259"/>
      <c r="L35" s="250">
        <f t="shared" si="6"/>
        <v>10.5</v>
      </c>
    </row>
    <row r="36" spans="1:12" s="20" customFormat="1" hidden="1">
      <c r="A36" s="17"/>
      <c r="B36" s="18"/>
      <c r="C36" s="18" t="s">
        <v>22</v>
      </c>
      <c r="D36" s="18" t="s">
        <v>49</v>
      </c>
      <c r="E36" s="18"/>
      <c r="F36" s="18"/>
      <c r="G36" s="19">
        <f>G37</f>
        <v>0</v>
      </c>
      <c r="H36" s="19">
        <f t="shared" ref="H36:L37" si="10">H37</f>
        <v>0</v>
      </c>
      <c r="I36" s="19">
        <f t="shared" si="10"/>
        <v>0</v>
      </c>
      <c r="J36" s="19">
        <f t="shared" si="10"/>
        <v>0</v>
      </c>
      <c r="K36" s="19">
        <f t="shared" si="10"/>
        <v>0</v>
      </c>
      <c r="L36" s="19">
        <f t="shared" si="10"/>
        <v>0</v>
      </c>
    </row>
    <row r="37" spans="1:12" s="31" customFormat="1" ht="38.25" hidden="1">
      <c r="A37" s="17" t="s">
        <v>50</v>
      </c>
      <c r="B37" s="18" t="s">
        <v>27</v>
      </c>
      <c r="C37" s="18" t="s">
        <v>22</v>
      </c>
      <c r="D37" s="18" t="s">
        <v>49</v>
      </c>
      <c r="E37" s="18" t="s">
        <v>51</v>
      </c>
      <c r="F37" s="18"/>
      <c r="G37" s="19">
        <f>G38</f>
        <v>0</v>
      </c>
      <c r="H37" s="19">
        <f t="shared" si="10"/>
        <v>0</v>
      </c>
      <c r="I37" s="19">
        <f t="shared" si="10"/>
        <v>0</v>
      </c>
      <c r="J37" s="19">
        <f t="shared" si="10"/>
        <v>0</v>
      </c>
      <c r="K37" s="19">
        <f t="shared" si="10"/>
        <v>0</v>
      </c>
      <c r="L37" s="19">
        <f t="shared" si="10"/>
        <v>0</v>
      </c>
    </row>
    <row r="38" spans="1:12" ht="25.5" hidden="1">
      <c r="A38" s="28" t="s">
        <v>43</v>
      </c>
      <c r="B38" s="24" t="s">
        <v>27</v>
      </c>
      <c r="C38" s="24" t="s">
        <v>22</v>
      </c>
      <c r="D38" s="24" t="s">
        <v>49</v>
      </c>
      <c r="E38" s="24" t="s">
        <v>51</v>
      </c>
      <c r="F38" s="24" t="s">
        <v>44</v>
      </c>
      <c r="G38" s="25"/>
      <c r="H38" s="26"/>
      <c r="I38" s="27"/>
      <c r="J38" s="27"/>
      <c r="K38" s="27"/>
      <c r="L38" s="16">
        <f t="shared" si="6"/>
        <v>0</v>
      </c>
    </row>
    <row r="39" spans="1:12" ht="38.25">
      <c r="A39" s="252" t="s">
        <v>52</v>
      </c>
      <c r="B39" s="247"/>
      <c r="C39" s="243" t="s">
        <v>22</v>
      </c>
      <c r="D39" s="243" t="s">
        <v>53</v>
      </c>
      <c r="E39" s="247"/>
      <c r="F39" s="247"/>
      <c r="G39" s="253">
        <f>G42</f>
        <v>1702.06</v>
      </c>
      <c r="H39" s="253">
        <f t="shared" ref="H39:L39" si="11">H42</f>
        <v>0</v>
      </c>
      <c r="I39" s="253">
        <f t="shared" si="11"/>
        <v>-305.3</v>
      </c>
      <c r="J39" s="253">
        <f t="shared" si="11"/>
        <v>0</v>
      </c>
      <c r="K39" s="253">
        <f t="shared" si="11"/>
        <v>0</v>
      </c>
      <c r="L39" s="253">
        <f t="shared" si="11"/>
        <v>1396.76</v>
      </c>
    </row>
    <row r="40" spans="1:12" ht="76.5" hidden="1">
      <c r="A40" s="9" t="s">
        <v>26</v>
      </c>
      <c r="B40" s="10" t="s">
        <v>27</v>
      </c>
      <c r="C40" s="10" t="s">
        <v>22</v>
      </c>
      <c r="D40" s="10" t="s">
        <v>53</v>
      </c>
      <c r="E40" s="10" t="s">
        <v>29</v>
      </c>
      <c r="F40" s="10"/>
      <c r="G40" s="11">
        <f>G41</f>
        <v>0</v>
      </c>
      <c r="H40" s="11">
        <f>H41</f>
        <v>0</v>
      </c>
      <c r="I40" s="11">
        <f>I41</f>
        <v>305.3</v>
      </c>
      <c r="J40" s="11">
        <f>J41</f>
        <v>1.3</v>
      </c>
      <c r="K40" s="11">
        <f t="shared" ref="K40:L40" si="12">K41</f>
        <v>0</v>
      </c>
      <c r="L40" s="11">
        <f t="shared" si="12"/>
        <v>306.60000000000002</v>
      </c>
    </row>
    <row r="41" spans="1:12" hidden="1">
      <c r="A41" s="12" t="s">
        <v>30</v>
      </c>
      <c r="B41" s="13" t="s">
        <v>27</v>
      </c>
      <c r="C41" s="13" t="s">
        <v>22</v>
      </c>
      <c r="D41" s="13" t="s">
        <v>53</v>
      </c>
      <c r="E41" s="13" t="s">
        <v>29</v>
      </c>
      <c r="F41" s="13" t="s">
        <v>31</v>
      </c>
      <c r="G41" s="14"/>
      <c r="H41" s="14"/>
      <c r="I41" s="14">
        <v>305.3</v>
      </c>
      <c r="J41" s="15">
        <v>1.3</v>
      </c>
      <c r="K41" s="15"/>
      <c r="L41" s="16">
        <f t="shared" si="6"/>
        <v>306.60000000000002</v>
      </c>
    </row>
    <row r="42" spans="1:12" s="20" customFormat="1" ht="25.5">
      <c r="A42" s="251" t="s">
        <v>54</v>
      </c>
      <c r="B42" s="243" t="s">
        <v>27</v>
      </c>
      <c r="C42" s="243" t="s">
        <v>22</v>
      </c>
      <c r="D42" s="243" t="s">
        <v>53</v>
      </c>
      <c r="E42" s="243" t="s">
        <v>55</v>
      </c>
      <c r="F42" s="243"/>
      <c r="G42" s="244">
        <f>G43+G44</f>
        <v>1702.06</v>
      </c>
      <c r="H42" s="244">
        <f>H43+H44</f>
        <v>0</v>
      </c>
      <c r="I42" s="244">
        <f>I43+I44</f>
        <v>-305.3</v>
      </c>
      <c r="J42" s="244">
        <f>J43+J44</f>
        <v>0</v>
      </c>
      <c r="K42" s="244">
        <f t="shared" ref="K42:L42" si="13">K43+K44</f>
        <v>0</v>
      </c>
      <c r="L42" s="244">
        <f t="shared" si="13"/>
        <v>1396.76</v>
      </c>
    </row>
    <row r="43" spans="1:12">
      <c r="A43" s="246" t="s">
        <v>30</v>
      </c>
      <c r="B43" s="247" t="s">
        <v>27</v>
      </c>
      <c r="C43" s="247" t="s">
        <v>22</v>
      </c>
      <c r="D43" s="247" t="s">
        <v>53</v>
      </c>
      <c r="E43" s="247" t="s">
        <v>55</v>
      </c>
      <c r="F43" s="247" t="s">
        <v>31</v>
      </c>
      <c r="G43" s="248">
        <v>1642.06</v>
      </c>
      <c r="H43" s="258"/>
      <c r="I43" s="259">
        <v>-305.3</v>
      </c>
      <c r="J43" s="259"/>
      <c r="K43" s="259"/>
      <c r="L43" s="250">
        <f t="shared" si="6"/>
        <v>1336.76</v>
      </c>
    </row>
    <row r="44" spans="1:12" ht="25.5">
      <c r="A44" s="255" t="s">
        <v>35</v>
      </c>
      <c r="B44" s="247" t="s">
        <v>27</v>
      </c>
      <c r="C44" s="247" t="s">
        <v>22</v>
      </c>
      <c r="D44" s="247" t="s">
        <v>53</v>
      </c>
      <c r="E44" s="247" t="s">
        <v>55</v>
      </c>
      <c r="F44" s="247" t="s">
        <v>36</v>
      </c>
      <c r="G44" s="248">
        <v>60</v>
      </c>
      <c r="H44" s="258"/>
      <c r="I44" s="259"/>
      <c r="J44" s="259"/>
      <c r="K44" s="259"/>
      <c r="L44" s="250">
        <f t="shared" si="6"/>
        <v>60</v>
      </c>
    </row>
    <row r="45" spans="1:12" s="20" customFormat="1">
      <c r="A45" s="295" t="s">
        <v>56</v>
      </c>
      <c r="B45" s="243"/>
      <c r="C45" s="243" t="s">
        <v>22</v>
      </c>
      <c r="D45" s="243" t="s">
        <v>57</v>
      </c>
      <c r="E45" s="243"/>
      <c r="F45" s="243"/>
      <c r="G45" s="244">
        <f>G46</f>
        <v>3000</v>
      </c>
      <c r="H45" s="244">
        <f t="shared" ref="H45:L46" si="14">H46</f>
        <v>0</v>
      </c>
      <c r="I45" s="244">
        <f t="shared" si="14"/>
        <v>0</v>
      </c>
      <c r="J45" s="244">
        <f t="shared" si="14"/>
        <v>0</v>
      </c>
      <c r="K45" s="244">
        <f t="shared" si="14"/>
        <v>0</v>
      </c>
      <c r="L45" s="244">
        <f t="shared" si="14"/>
        <v>3000</v>
      </c>
    </row>
    <row r="46" spans="1:12">
      <c r="A46" s="255" t="s">
        <v>58</v>
      </c>
      <c r="B46" s="247" t="s">
        <v>27</v>
      </c>
      <c r="C46" s="247" t="s">
        <v>22</v>
      </c>
      <c r="D46" s="247" t="s">
        <v>57</v>
      </c>
      <c r="E46" s="247" t="s">
        <v>59</v>
      </c>
      <c r="F46" s="247"/>
      <c r="G46" s="248">
        <f>G47</f>
        <v>3000</v>
      </c>
      <c r="H46" s="248">
        <f t="shared" si="14"/>
        <v>0</v>
      </c>
      <c r="I46" s="248">
        <f t="shared" si="14"/>
        <v>0</v>
      </c>
      <c r="J46" s="249"/>
      <c r="K46" s="249"/>
      <c r="L46" s="250">
        <f t="shared" si="6"/>
        <v>3000</v>
      </c>
    </row>
    <row r="47" spans="1:12" ht="25.5">
      <c r="A47" s="255" t="s">
        <v>43</v>
      </c>
      <c r="B47" s="247" t="s">
        <v>27</v>
      </c>
      <c r="C47" s="247" t="s">
        <v>22</v>
      </c>
      <c r="D47" s="247" t="s">
        <v>57</v>
      </c>
      <c r="E47" s="247" t="s">
        <v>59</v>
      </c>
      <c r="F47" s="247" t="s">
        <v>44</v>
      </c>
      <c r="G47" s="248">
        <v>3000</v>
      </c>
      <c r="H47" s="258"/>
      <c r="I47" s="259"/>
      <c r="J47" s="259"/>
      <c r="K47" s="259"/>
      <c r="L47" s="250">
        <f t="shared" si="6"/>
        <v>3000</v>
      </c>
    </row>
    <row r="48" spans="1:12">
      <c r="A48" s="242" t="s">
        <v>60</v>
      </c>
      <c r="B48" s="247"/>
      <c r="C48" s="243" t="s">
        <v>22</v>
      </c>
      <c r="D48" s="243" t="s">
        <v>61</v>
      </c>
      <c r="E48" s="243"/>
      <c r="F48" s="243"/>
      <c r="G48" s="244">
        <f>G49</f>
        <v>5000</v>
      </c>
      <c r="H48" s="244">
        <f t="shared" ref="H48:L49" si="15">H49</f>
        <v>-37.896999999999998</v>
      </c>
      <c r="I48" s="244">
        <f t="shared" si="15"/>
        <v>48.0687</v>
      </c>
      <c r="J48" s="244">
        <f t="shared" si="15"/>
        <v>-1286.365</v>
      </c>
      <c r="K48" s="244">
        <f t="shared" si="15"/>
        <v>1043.0999999999999</v>
      </c>
      <c r="L48" s="244">
        <f t="shared" si="15"/>
        <v>4766.9066999999995</v>
      </c>
    </row>
    <row r="49" spans="1:12">
      <c r="A49" s="265" t="s">
        <v>62</v>
      </c>
      <c r="B49" s="247" t="s">
        <v>27</v>
      </c>
      <c r="C49" s="247" t="s">
        <v>22</v>
      </c>
      <c r="D49" s="247" t="s">
        <v>61</v>
      </c>
      <c r="E49" s="247" t="s">
        <v>63</v>
      </c>
      <c r="F49" s="247"/>
      <c r="G49" s="248">
        <f>G50</f>
        <v>5000</v>
      </c>
      <c r="H49" s="248">
        <f t="shared" si="15"/>
        <v>-37.896999999999998</v>
      </c>
      <c r="I49" s="248">
        <f t="shared" si="15"/>
        <v>48.0687</v>
      </c>
      <c r="J49" s="248">
        <f t="shared" si="15"/>
        <v>-1286.365</v>
      </c>
      <c r="K49" s="248">
        <f t="shared" si="15"/>
        <v>1043.0999999999999</v>
      </c>
      <c r="L49" s="248">
        <f t="shared" si="15"/>
        <v>4766.9066999999995</v>
      </c>
    </row>
    <row r="50" spans="1:12">
      <c r="A50" s="246" t="s">
        <v>64</v>
      </c>
      <c r="B50" s="247" t="s">
        <v>27</v>
      </c>
      <c r="C50" s="247" t="s">
        <v>22</v>
      </c>
      <c r="D50" s="247" t="s">
        <v>61</v>
      </c>
      <c r="E50" s="247" t="s">
        <v>63</v>
      </c>
      <c r="F50" s="247" t="s">
        <v>65</v>
      </c>
      <c r="G50" s="248">
        <v>5000</v>
      </c>
      <c r="H50" s="258">
        <f>-10.897-15-12</f>
        <v>-37.896999999999998</v>
      </c>
      <c r="I50" s="259">
        <v>48.0687</v>
      </c>
      <c r="J50" s="259">
        <f>-968.684-300-17.681</f>
        <v>-1286.365</v>
      </c>
      <c r="K50" s="259">
        <f>1642.1-599</f>
        <v>1043.0999999999999</v>
      </c>
      <c r="L50" s="250">
        <f t="shared" si="6"/>
        <v>4766.9066999999995</v>
      </c>
    </row>
    <row r="51" spans="1:12">
      <c r="A51" s="242" t="s">
        <v>66</v>
      </c>
      <c r="B51" s="247"/>
      <c r="C51" s="243" t="s">
        <v>22</v>
      </c>
      <c r="D51" s="243" t="s">
        <v>67</v>
      </c>
      <c r="E51" s="243"/>
      <c r="F51" s="243"/>
      <c r="G51" s="254">
        <f>G70+G88+G90+G94+G96+G183</f>
        <v>14974.955999999998</v>
      </c>
      <c r="H51" s="254">
        <f t="shared" ref="H51:L51" si="16">H70+H88+H90+H94+H96+H183</f>
        <v>4575.2</v>
      </c>
      <c r="I51" s="254">
        <f t="shared" si="16"/>
        <v>-5293.1966999999995</v>
      </c>
      <c r="J51" s="254">
        <f t="shared" si="16"/>
        <v>3400</v>
      </c>
      <c r="K51" s="254">
        <f t="shared" si="16"/>
        <v>799</v>
      </c>
      <c r="L51" s="254">
        <f t="shared" si="16"/>
        <v>18455.959299999999</v>
      </c>
    </row>
    <row r="52" spans="1:12" hidden="1">
      <c r="A52" s="40" t="s">
        <v>68</v>
      </c>
      <c r="B52" s="41" t="s">
        <v>27</v>
      </c>
      <c r="C52" s="42" t="s">
        <v>22</v>
      </c>
      <c r="D52" s="42" t="s">
        <v>67</v>
      </c>
      <c r="E52" s="42" t="s">
        <v>69</v>
      </c>
      <c r="F52" s="42"/>
      <c r="G52" s="43">
        <f>G53</f>
        <v>0</v>
      </c>
      <c r="H52" s="43">
        <f>H53</f>
        <v>500</v>
      </c>
      <c r="I52" s="43">
        <f>I53</f>
        <v>44</v>
      </c>
      <c r="J52" s="43">
        <f>J53</f>
        <v>0</v>
      </c>
      <c r="K52" s="43">
        <f t="shared" ref="K52:L52" si="17">K53</f>
        <v>0</v>
      </c>
      <c r="L52" s="43">
        <f t="shared" si="17"/>
        <v>544</v>
      </c>
    </row>
    <row r="53" spans="1:12" ht="38.25" hidden="1">
      <c r="A53" s="17" t="s">
        <v>70</v>
      </c>
      <c r="B53" s="24" t="s">
        <v>27</v>
      </c>
      <c r="C53" s="18" t="s">
        <v>22</v>
      </c>
      <c r="D53" s="18" t="s">
        <v>67</v>
      </c>
      <c r="E53" s="18" t="s">
        <v>71</v>
      </c>
      <c r="F53" s="18"/>
      <c r="G53" s="39">
        <f>G55+G54</f>
        <v>0</v>
      </c>
      <c r="H53" s="39">
        <f>H55+H54</f>
        <v>500</v>
      </c>
      <c r="I53" s="39">
        <f>I55+I54</f>
        <v>44</v>
      </c>
      <c r="J53" s="39">
        <f>J55+J54</f>
        <v>0</v>
      </c>
      <c r="K53" s="39">
        <f t="shared" ref="K53:L53" si="18">K55+K54</f>
        <v>0</v>
      </c>
      <c r="L53" s="39">
        <f t="shared" si="18"/>
        <v>544</v>
      </c>
    </row>
    <row r="54" spans="1:12" ht="25.5" hidden="1">
      <c r="A54" s="28" t="s">
        <v>41</v>
      </c>
      <c r="B54" s="24" t="s">
        <v>27</v>
      </c>
      <c r="C54" s="24" t="s">
        <v>22</v>
      </c>
      <c r="D54" s="24" t="s">
        <v>67</v>
      </c>
      <c r="E54" s="24" t="s">
        <v>71</v>
      </c>
      <c r="F54" s="24" t="s">
        <v>42</v>
      </c>
      <c r="G54" s="39"/>
      <c r="H54" s="39"/>
      <c r="I54" s="44">
        <v>198.04</v>
      </c>
      <c r="J54" s="44"/>
      <c r="K54" s="44"/>
      <c r="L54" s="16">
        <f t="shared" si="6"/>
        <v>198.04</v>
      </c>
    </row>
    <row r="55" spans="1:12" ht="25.5" hidden="1">
      <c r="A55" s="28" t="s">
        <v>43</v>
      </c>
      <c r="B55" s="24" t="s">
        <v>27</v>
      </c>
      <c r="C55" s="24" t="s">
        <v>22</v>
      </c>
      <c r="D55" s="24" t="s">
        <v>67</v>
      </c>
      <c r="E55" s="24" t="s">
        <v>71</v>
      </c>
      <c r="F55" s="24" t="s">
        <v>44</v>
      </c>
      <c r="G55" s="45"/>
      <c r="H55" s="45">
        <v>500</v>
      </c>
      <c r="I55" s="44">
        <f>-198.04+44</f>
        <v>-154.04</v>
      </c>
      <c r="J55" s="44"/>
      <c r="K55" s="44"/>
      <c r="L55" s="16">
        <f t="shared" si="6"/>
        <v>345.96000000000004</v>
      </c>
    </row>
    <row r="56" spans="1:12" hidden="1">
      <c r="A56" s="6" t="s">
        <v>72</v>
      </c>
      <c r="B56" s="13"/>
      <c r="C56" s="7" t="s">
        <v>22</v>
      </c>
      <c r="D56" s="7" t="s">
        <v>67</v>
      </c>
      <c r="E56" s="7" t="s">
        <v>73</v>
      </c>
      <c r="F56" s="7"/>
      <c r="G56" s="46">
        <f>G57</f>
        <v>1427.8000000000002</v>
      </c>
      <c r="H56" s="46">
        <f>H57</f>
        <v>489.5</v>
      </c>
      <c r="I56" s="46">
        <f>I57</f>
        <v>0</v>
      </c>
      <c r="J56" s="46">
        <f>J57</f>
        <v>0</v>
      </c>
      <c r="K56" s="46">
        <f t="shared" ref="K56:L56" si="19">K57</f>
        <v>0</v>
      </c>
      <c r="L56" s="46">
        <f t="shared" si="19"/>
        <v>1917.3</v>
      </c>
    </row>
    <row r="57" spans="1:12" ht="25.5" hidden="1">
      <c r="A57" s="40" t="s">
        <v>74</v>
      </c>
      <c r="B57" s="42" t="s">
        <v>27</v>
      </c>
      <c r="C57" s="42" t="s">
        <v>22</v>
      </c>
      <c r="D57" s="42" t="s">
        <v>67</v>
      </c>
      <c r="E57" s="42" t="s">
        <v>75</v>
      </c>
      <c r="F57" s="42"/>
      <c r="G57" s="43">
        <f>G58+G60</f>
        <v>1427.8000000000002</v>
      </c>
      <c r="H57" s="43">
        <f>H58+H60</f>
        <v>489.5</v>
      </c>
      <c r="I57" s="43">
        <f>I58+I60</f>
        <v>0</v>
      </c>
      <c r="J57" s="43">
        <f>J58+J60</f>
        <v>0</v>
      </c>
      <c r="K57" s="43">
        <f t="shared" ref="K57:L57" si="20">K58+K60</f>
        <v>0</v>
      </c>
      <c r="L57" s="43">
        <f t="shared" si="20"/>
        <v>1917.3</v>
      </c>
    </row>
    <row r="58" spans="1:12" s="20" customFormat="1" ht="25.5" hidden="1">
      <c r="A58" s="17" t="s">
        <v>76</v>
      </c>
      <c r="B58" s="18" t="s">
        <v>27</v>
      </c>
      <c r="C58" s="18" t="s">
        <v>22</v>
      </c>
      <c r="D58" s="18" t="s">
        <v>67</v>
      </c>
      <c r="E58" s="18" t="s">
        <v>77</v>
      </c>
      <c r="F58" s="18"/>
      <c r="G58" s="39">
        <f>G59</f>
        <v>200</v>
      </c>
      <c r="H58" s="39">
        <f>H59</f>
        <v>0</v>
      </c>
      <c r="I58" s="39">
        <f>I59</f>
        <v>0</v>
      </c>
      <c r="J58" s="39">
        <f>J59</f>
        <v>0</v>
      </c>
      <c r="K58" s="39">
        <f t="shared" ref="K58:L58" si="21">K59</f>
        <v>0</v>
      </c>
      <c r="L58" s="39">
        <f t="shared" si="21"/>
        <v>200</v>
      </c>
    </row>
    <row r="59" spans="1:12" ht="25.5" hidden="1">
      <c r="A59" s="28" t="s">
        <v>43</v>
      </c>
      <c r="B59" s="24" t="s">
        <v>27</v>
      </c>
      <c r="C59" s="24" t="s">
        <v>22</v>
      </c>
      <c r="D59" s="24" t="s">
        <v>67</v>
      </c>
      <c r="E59" s="24" t="s">
        <v>77</v>
      </c>
      <c r="F59" s="24" t="s">
        <v>44</v>
      </c>
      <c r="G59" s="45">
        <v>200</v>
      </c>
      <c r="H59" s="26"/>
      <c r="I59" s="27"/>
      <c r="J59" s="27"/>
      <c r="K59" s="27"/>
      <c r="L59" s="16">
        <f t="shared" si="6"/>
        <v>200</v>
      </c>
    </row>
    <row r="60" spans="1:12" s="20" customFormat="1" ht="25.5" hidden="1">
      <c r="A60" s="17" t="s">
        <v>78</v>
      </c>
      <c r="B60" s="18" t="s">
        <v>27</v>
      </c>
      <c r="C60" s="18" t="s">
        <v>22</v>
      </c>
      <c r="D60" s="18" t="s">
        <v>67</v>
      </c>
      <c r="E60" s="18" t="s">
        <v>79</v>
      </c>
      <c r="F60" s="18"/>
      <c r="G60" s="39">
        <f>G61+G62</f>
        <v>1227.8000000000002</v>
      </c>
      <c r="H60" s="39">
        <f>H61+H62</f>
        <v>489.5</v>
      </c>
      <c r="I60" s="39">
        <f>I61+I62</f>
        <v>0</v>
      </c>
      <c r="J60" s="39">
        <f>J61+J62</f>
        <v>0</v>
      </c>
      <c r="K60" s="39">
        <f t="shared" ref="K60:L60" si="22">K61+K62</f>
        <v>0</v>
      </c>
      <c r="L60" s="39">
        <f t="shared" si="22"/>
        <v>1717.3</v>
      </c>
    </row>
    <row r="61" spans="1:12" ht="25.5" hidden="1">
      <c r="A61" s="28" t="s">
        <v>43</v>
      </c>
      <c r="B61" s="24" t="s">
        <v>27</v>
      </c>
      <c r="C61" s="24" t="s">
        <v>22</v>
      </c>
      <c r="D61" s="24" t="s">
        <v>67</v>
      </c>
      <c r="E61" s="24" t="s">
        <v>79</v>
      </c>
      <c r="F61" s="24" t="s">
        <v>44</v>
      </c>
      <c r="G61" s="45">
        <v>526.20000000000005</v>
      </c>
      <c r="H61" s="26">
        <f>120</f>
        <v>120</v>
      </c>
      <c r="I61" s="27"/>
      <c r="J61" s="27"/>
      <c r="K61" s="27"/>
      <c r="L61" s="16">
        <f t="shared" si="6"/>
        <v>646.20000000000005</v>
      </c>
    </row>
    <row r="62" spans="1:12" hidden="1">
      <c r="A62" s="12" t="s">
        <v>80</v>
      </c>
      <c r="B62" s="24" t="s">
        <v>27</v>
      </c>
      <c r="C62" s="24" t="s">
        <v>22</v>
      </c>
      <c r="D62" s="24" t="s">
        <v>67</v>
      </c>
      <c r="E62" s="24" t="s">
        <v>79</v>
      </c>
      <c r="F62" s="24" t="s">
        <v>81</v>
      </c>
      <c r="G62" s="45">
        <v>701.6</v>
      </c>
      <c r="H62" s="26">
        <f>174.5+100+95</f>
        <v>369.5</v>
      </c>
      <c r="I62" s="27"/>
      <c r="J62" s="27"/>
      <c r="K62" s="27"/>
      <c r="L62" s="16">
        <f t="shared" si="6"/>
        <v>1071.0999999999999</v>
      </c>
    </row>
    <row r="63" spans="1:12" ht="38.25" hidden="1">
      <c r="A63" s="47" t="s">
        <v>82</v>
      </c>
      <c r="B63" s="42" t="s">
        <v>27</v>
      </c>
      <c r="C63" s="42" t="s">
        <v>22</v>
      </c>
      <c r="D63" s="42" t="s">
        <v>67</v>
      </c>
      <c r="E63" s="42" t="s">
        <v>83</v>
      </c>
      <c r="F63" s="42"/>
      <c r="G63" s="43">
        <f>G64</f>
        <v>200</v>
      </c>
      <c r="H63" s="43">
        <f>H64</f>
        <v>0</v>
      </c>
      <c r="I63" s="43">
        <f>I64</f>
        <v>0</v>
      </c>
      <c r="J63" s="43">
        <f>J64</f>
        <v>0</v>
      </c>
      <c r="K63" s="43">
        <f t="shared" ref="K63:L63" si="23">K64</f>
        <v>0</v>
      </c>
      <c r="L63" s="43">
        <f t="shared" si="23"/>
        <v>200</v>
      </c>
    </row>
    <row r="64" spans="1:12" ht="30" hidden="1" customHeight="1">
      <c r="A64" s="48" t="s">
        <v>84</v>
      </c>
      <c r="B64" s="18"/>
      <c r="C64" s="18" t="s">
        <v>22</v>
      </c>
      <c r="D64" s="18" t="s">
        <v>67</v>
      </c>
      <c r="E64" s="18" t="s">
        <v>85</v>
      </c>
      <c r="F64" s="18"/>
      <c r="G64" s="39">
        <f>G66+G65</f>
        <v>200</v>
      </c>
      <c r="H64" s="39">
        <f>H66+H65</f>
        <v>0</v>
      </c>
      <c r="I64" s="39">
        <f>I66+I65</f>
        <v>0</v>
      </c>
      <c r="J64" s="39">
        <f>J66+J65</f>
        <v>0</v>
      </c>
      <c r="K64" s="39">
        <f t="shared" ref="K64:L64" si="24">K66+K65</f>
        <v>0</v>
      </c>
      <c r="L64" s="39">
        <f t="shared" si="24"/>
        <v>200</v>
      </c>
    </row>
    <row r="65" spans="1:12" ht="30" hidden="1" customHeight="1">
      <c r="A65" s="28" t="s">
        <v>35</v>
      </c>
      <c r="B65" s="24" t="s">
        <v>27</v>
      </c>
      <c r="C65" s="24" t="s">
        <v>22</v>
      </c>
      <c r="D65" s="24" t="s">
        <v>67</v>
      </c>
      <c r="E65" s="24" t="s">
        <v>85</v>
      </c>
      <c r="F65" s="24" t="s">
        <v>36</v>
      </c>
      <c r="G65" s="45"/>
      <c r="H65" s="45">
        <v>11.2</v>
      </c>
      <c r="I65" s="44"/>
      <c r="J65" s="44"/>
      <c r="K65" s="44"/>
      <c r="L65" s="16">
        <f t="shared" si="6"/>
        <v>11.2</v>
      </c>
    </row>
    <row r="66" spans="1:12" ht="25.5" hidden="1">
      <c r="A66" s="28" t="s">
        <v>43</v>
      </c>
      <c r="B66" s="24" t="s">
        <v>27</v>
      </c>
      <c r="C66" s="24" t="s">
        <v>22</v>
      </c>
      <c r="D66" s="24" t="s">
        <v>67</v>
      </c>
      <c r="E66" s="24" t="s">
        <v>85</v>
      </c>
      <c r="F66" s="24" t="s">
        <v>44</v>
      </c>
      <c r="G66" s="45">
        <v>200</v>
      </c>
      <c r="H66" s="26">
        <v>-11.2</v>
      </c>
      <c r="I66" s="27"/>
      <c r="J66" s="27"/>
      <c r="K66" s="27"/>
      <c r="L66" s="16">
        <f t="shared" si="6"/>
        <v>188.8</v>
      </c>
    </row>
    <row r="67" spans="1:12" ht="76.5" hidden="1">
      <c r="A67" s="9" t="s">
        <v>26</v>
      </c>
      <c r="B67" s="10" t="s">
        <v>27</v>
      </c>
      <c r="C67" s="10" t="s">
        <v>22</v>
      </c>
      <c r="D67" s="10" t="s">
        <v>67</v>
      </c>
      <c r="E67" s="10" t="s">
        <v>29</v>
      </c>
      <c r="F67" s="10"/>
      <c r="G67" s="49">
        <f>G69+G68</f>
        <v>0</v>
      </c>
      <c r="H67" s="49">
        <f>H69+H68</f>
        <v>0</v>
      </c>
      <c r="I67" s="49">
        <f>I69+I68</f>
        <v>86</v>
      </c>
      <c r="J67" s="49">
        <f>J69+J68</f>
        <v>74.300000000000011</v>
      </c>
      <c r="K67" s="49">
        <f t="shared" ref="K67:L67" si="25">K69+K68</f>
        <v>0</v>
      </c>
      <c r="L67" s="49">
        <f t="shared" si="25"/>
        <v>160.30000000000001</v>
      </c>
    </row>
    <row r="68" spans="1:12" s="52" customFormat="1" ht="38.25" hidden="1">
      <c r="A68" s="28" t="s">
        <v>86</v>
      </c>
      <c r="B68" s="13" t="s">
        <v>27</v>
      </c>
      <c r="C68" s="13" t="s">
        <v>22</v>
      </c>
      <c r="D68" s="13" t="s">
        <v>67</v>
      </c>
      <c r="E68" s="13" t="s">
        <v>29</v>
      </c>
      <c r="F68" s="13" t="s">
        <v>87</v>
      </c>
      <c r="G68" s="50"/>
      <c r="H68" s="50"/>
      <c r="I68" s="51"/>
      <c r="J68" s="51">
        <f>86+74.3</f>
        <v>160.30000000000001</v>
      </c>
      <c r="K68" s="51"/>
      <c r="L68" s="16">
        <f t="shared" si="6"/>
        <v>160.30000000000001</v>
      </c>
    </row>
    <row r="69" spans="1:12" ht="38.25" hidden="1">
      <c r="A69" s="28" t="s">
        <v>86</v>
      </c>
      <c r="B69" s="13" t="s">
        <v>27</v>
      </c>
      <c r="C69" s="13" t="s">
        <v>22</v>
      </c>
      <c r="D69" s="13" t="s">
        <v>67</v>
      </c>
      <c r="E69" s="13" t="s">
        <v>29</v>
      </c>
      <c r="F69" s="13" t="s">
        <v>81</v>
      </c>
      <c r="G69" s="45"/>
      <c r="H69" s="26"/>
      <c r="I69" s="27">
        <v>86</v>
      </c>
      <c r="J69" s="27">
        <v>-86</v>
      </c>
      <c r="K69" s="27"/>
      <c r="L69" s="16">
        <f t="shared" si="6"/>
        <v>0</v>
      </c>
    </row>
    <row r="70" spans="1:12" s="20" customFormat="1" ht="25.5">
      <c r="A70" s="275" t="s">
        <v>88</v>
      </c>
      <c r="B70" s="243" t="s">
        <v>27</v>
      </c>
      <c r="C70" s="243" t="s">
        <v>22</v>
      </c>
      <c r="D70" s="243" t="s">
        <v>67</v>
      </c>
      <c r="E70" s="243" t="s">
        <v>89</v>
      </c>
      <c r="F70" s="243"/>
      <c r="G70" s="254">
        <f>G71+G72</f>
        <v>9037.6659999999993</v>
      </c>
      <c r="H70" s="254">
        <f>H71+H72</f>
        <v>4575.2</v>
      </c>
      <c r="I70" s="254">
        <f>I71+I72</f>
        <v>-48.0687</v>
      </c>
      <c r="J70" s="254">
        <f>J71+J72</f>
        <v>0</v>
      </c>
      <c r="K70" s="254">
        <f t="shared" ref="K70:L70" si="26">K71+K72</f>
        <v>200</v>
      </c>
      <c r="L70" s="254">
        <f t="shared" si="26"/>
        <v>13764.797299999998</v>
      </c>
    </row>
    <row r="71" spans="1:12" ht="38.25">
      <c r="A71" s="255" t="s">
        <v>86</v>
      </c>
      <c r="B71" s="247" t="s">
        <v>27</v>
      </c>
      <c r="C71" s="247" t="s">
        <v>22</v>
      </c>
      <c r="D71" s="247" t="s">
        <v>67</v>
      </c>
      <c r="E71" s="247" t="s">
        <v>89</v>
      </c>
      <c r="F71" s="247" t="s">
        <v>87</v>
      </c>
      <c r="G71" s="256">
        <v>8782.866</v>
      </c>
      <c r="H71" s="258">
        <f>300+2621.2</f>
        <v>2921.2</v>
      </c>
      <c r="I71" s="259">
        <v>-48.0687</v>
      </c>
      <c r="J71" s="259"/>
      <c r="K71" s="259"/>
      <c r="L71" s="250">
        <f t="shared" si="6"/>
        <v>11655.997299999999</v>
      </c>
    </row>
    <row r="72" spans="1:12">
      <c r="A72" s="246" t="s">
        <v>80</v>
      </c>
      <c r="B72" s="247" t="s">
        <v>27</v>
      </c>
      <c r="C72" s="247" t="s">
        <v>22</v>
      </c>
      <c r="D72" s="247" t="s">
        <v>67</v>
      </c>
      <c r="E72" s="247" t="s">
        <v>89</v>
      </c>
      <c r="F72" s="247" t="s">
        <v>81</v>
      </c>
      <c r="G72" s="256">
        <v>254.8</v>
      </c>
      <c r="H72" s="258">
        <f>600+80+974</f>
        <v>1654</v>
      </c>
      <c r="I72" s="259"/>
      <c r="J72" s="259"/>
      <c r="K72" s="259">
        <v>200</v>
      </c>
      <c r="L72" s="250">
        <f t="shared" si="6"/>
        <v>2108.8000000000002</v>
      </c>
    </row>
    <row r="73" spans="1:12" s="31" customFormat="1" ht="38.25" hidden="1">
      <c r="A73" s="55" t="s">
        <v>90</v>
      </c>
      <c r="B73" s="10" t="s">
        <v>27</v>
      </c>
      <c r="C73" s="10" t="s">
        <v>22</v>
      </c>
      <c r="D73" s="10" t="s">
        <v>67</v>
      </c>
      <c r="E73" s="10" t="s">
        <v>91</v>
      </c>
      <c r="F73" s="10"/>
      <c r="G73" s="11">
        <f>G77+G74+G76+G75</f>
        <v>951.7</v>
      </c>
      <c r="H73" s="11">
        <f>H77+H74+H76+H75</f>
        <v>0</v>
      </c>
      <c r="I73" s="11">
        <f>I77+I74+I76+I75</f>
        <v>0</v>
      </c>
      <c r="J73" s="11">
        <f>J77+J74+J76+J75</f>
        <v>41.3</v>
      </c>
      <c r="K73" s="11">
        <f>K77+K74+K76+K75</f>
        <v>0</v>
      </c>
      <c r="L73" s="11">
        <f t="shared" ref="L73" si="27">L77+L74+L76+L75</f>
        <v>993</v>
      </c>
    </row>
    <row r="74" spans="1:12" hidden="1">
      <c r="A74" s="12" t="s">
        <v>30</v>
      </c>
      <c r="B74" s="24" t="s">
        <v>27</v>
      </c>
      <c r="C74" s="24" t="s">
        <v>22</v>
      </c>
      <c r="D74" s="24" t="s">
        <v>67</v>
      </c>
      <c r="E74" s="24" t="s">
        <v>91</v>
      </c>
      <c r="F74" s="24" t="s">
        <v>31</v>
      </c>
      <c r="G74" s="25">
        <v>742</v>
      </c>
      <c r="H74" s="26"/>
      <c r="I74" s="27"/>
      <c r="J74" s="27">
        <v>41.3</v>
      </c>
      <c r="K74" s="27"/>
      <c r="L74" s="16">
        <f t="shared" si="6"/>
        <v>783.3</v>
      </c>
    </row>
    <row r="75" spans="1:12" ht="25.5" hidden="1">
      <c r="A75" s="28" t="s">
        <v>35</v>
      </c>
      <c r="B75" s="24" t="s">
        <v>27</v>
      </c>
      <c r="C75" s="24" t="s">
        <v>22</v>
      </c>
      <c r="D75" s="24" t="s">
        <v>67</v>
      </c>
      <c r="E75" s="24" t="s">
        <v>91</v>
      </c>
      <c r="F75" s="24" t="s">
        <v>36</v>
      </c>
      <c r="G75" s="25"/>
      <c r="H75" s="26"/>
      <c r="I75" s="27">
        <v>28</v>
      </c>
      <c r="J75" s="27"/>
      <c r="K75" s="27"/>
      <c r="L75" s="16">
        <f t="shared" si="6"/>
        <v>28</v>
      </c>
    </row>
    <row r="76" spans="1:12" ht="25.5" hidden="1">
      <c r="A76" s="28" t="s">
        <v>41</v>
      </c>
      <c r="B76" s="24" t="s">
        <v>27</v>
      </c>
      <c r="C76" s="24" t="s">
        <v>22</v>
      </c>
      <c r="D76" s="24" t="s">
        <v>67</v>
      </c>
      <c r="E76" s="24" t="s">
        <v>91</v>
      </c>
      <c r="F76" s="24" t="s">
        <v>42</v>
      </c>
      <c r="G76" s="25">
        <v>55</v>
      </c>
      <c r="H76" s="26"/>
      <c r="I76" s="27">
        <f>20+56.628+20.812</f>
        <v>97.44</v>
      </c>
      <c r="J76" s="27"/>
      <c r="K76" s="27"/>
      <c r="L76" s="16">
        <f t="shared" si="6"/>
        <v>152.44</v>
      </c>
    </row>
    <row r="77" spans="1:12" ht="25.5" hidden="1">
      <c r="A77" s="28" t="s">
        <v>43</v>
      </c>
      <c r="B77" s="24" t="s">
        <v>27</v>
      </c>
      <c r="C77" s="24" t="s">
        <v>22</v>
      </c>
      <c r="D77" s="24" t="s">
        <v>67</v>
      </c>
      <c r="E77" s="24" t="s">
        <v>91</v>
      </c>
      <c r="F77" s="24" t="s">
        <v>44</v>
      </c>
      <c r="G77" s="25">
        <v>154.69999999999999</v>
      </c>
      <c r="H77" s="26"/>
      <c r="I77" s="27">
        <f>-28-20-3.639-28.881-44.92</f>
        <v>-125.44000000000001</v>
      </c>
      <c r="J77" s="27"/>
      <c r="K77" s="27"/>
      <c r="L77" s="16">
        <f t="shared" si="6"/>
        <v>29.259999999999977</v>
      </c>
    </row>
    <row r="78" spans="1:12" s="31" customFormat="1" ht="63.75" hidden="1">
      <c r="A78" s="55" t="s">
        <v>92</v>
      </c>
      <c r="B78" s="10" t="s">
        <v>27</v>
      </c>
      <c r="C78" s="10" t="s">
        <v>22</v>
      </c>
      <c r="D78" s="10" t="s">
        <v>67</v>
      </c>
      <c r="E78" s="10" t="s">
        <v>93</v>
      </c>
      <c r="F78" s="10"/>
      <c r="G78" s="11">
        <f>G80+G79</f>
        <v>11.9</v>
      </c>
      <c r="H78" s="11">
        <f>H80+H79</f>
        <v>0</v>
      </c>
      <c r="I78" s="11">
        <f>I80+I79</f>
        <v>0</v>
      </c>
      <c r="J78" s="11">
        <f>J80+J79</f>
        <v>0</v>
      </c>
      <c r="K78" s="11">
        <f t="shared" ref="K78:L78" si="28">K80+K79</f>
        <v>0</v>
      </c>
      <c r="L78" s="11">
        <f t="shared" si="28"/>
        <v>11.9</v>
      </c>
    </row>
    <row r="79" spans="1:12" s="31" customFormat="1" ht="25.5" hidden="1">
      <c r="A79" s="28" t="s">
        <v>41</v>
      </c>
      <c r="B79" s="24" t="s">
        <v>27</v>
      </c>
      <c r="C79" s="24" t="s">
        <v>22</v>
      </c>
      <c r="D79" s="24" t="s">
        <v>67</v>
      </c>
      <c r="E79" s="24" t="s">
        <v>93</v>
      </c>
      <c r="F79" s="24" t="s">
        <v>42</v>
      </c>
      <c r="G79" s="14">
        <v>5</v>
      </c>
      <c r="H79" s="56"/>
      <c r="I79" s="57"/>
      <c r="J79" s="57"/>
      <c r="K79" s="57"/>
      <c r="L79" s="16">
        <f t="shared" si="6"/>
        <v>5</v>
      </c>
    </row>
    <row r="80" spans="1:12" ht="25.5" hidden="1">
      <c r="A80" s="28" t="s">
        <v>43</v>
      </c>
      <c r="B80" s="24" t="s">
        <v>27</v>
      </c>
      <c r="C80" s="24" t="s">
        <v>22</v>
      </c>
      <c r="D80" s="24" t="s">
        <v>67</v>
      </c>
      <c r="E80" s="24" t="s">
        <v>93</v>
      </c>
      <c r="F80" s="24" t="s">
        <v>44</v>
      </c>
      <c r="G80" s="25">
        <v>6.9</v>
      </c>
      <c r="H80" s="26"/>
      <c r="I80" s="27"/>
      <c r="J80" s="27"/>
      <c r="K80" s="27"/>
      <c r="L80" s="16">
        <f t="shared" si="6"/>
        <v>6.9</v>
      </c>
    </row>
    <row r="81" spans="1:12" s="31" customFormat="1" ht="51" hidden="1">
      <c r="A81" s="55" t="s">
        <v>94</v>
      </c>
      <c r="B81" s="10" t="s">
        <v>27</v>
      </c>
      <c r="C81" s="10" t="s">
        <v>22</v>
      </c>
      <c r="D81" s="10" t="s">
        <v>67</v>
      </c>
      <c r="E81" s="10" t="s">
        <v>95</v>
      </c>
      <c r="F81" s="10"/>
      <c r="G81" s="11">
        <f>G85+G82+G83+G84</f>
        <v>2495.4</v>
      </c>
      <c r="H81" s="11">
        <f>H85+H82+H83+H84</f>
        <v>0</v>
      </c>
      <c r="I81" s="11">
        <f>I85+I82+I83+I84</f>
        <v>0</v>
      </c>
      <c r="J81" s="11">
        <f>J85+J82+J83+J84</f>
        <v>0</v>
      </c>
      <c r="K81" s="11"/>
      <c r="L81" s="16">
        <f t="shared" si="6"/>
        <v>2495.4</v>
      </c>
    </row>
    <row r="82" spans="1:12" hidden="1">
      <c r="A82" s="12" t="s">
        <v>30</v>
      </c>
      <c r="B82" s="24" t="s">
        <v>27</v>
      </c>
      <c r="C82" s="24" t="s">
        <v>22</v>
      </c>
      <c r="D82" s="24" t="s">
        <v>67</v>
      </c>
      <c r="E82" s="24" t="s">
        <v>95</v>
      </c>
      <c r="F82" s="24" t="s">
        <v>31</v>
      </c>
      <c r="G82" s="25">
        <v>1955</v>
      </c>
      <c r="H82" s="26"/>
      <c r="I82" s="27"/>
      <c r="J82" s="27"/>
      <c r="K82" s="27"/>
      <c r="L82" s="16">
        <f t="shared" si="6"/>
        <v>1955</v>
      </c>
    </row>
    <row r="83" spans="1:12" ht="25.5" hidden="1">
      <c r="A83" s="28" t="s">
        <v>35</v>
      </c>
      <c r="B83" s="24" t="s">
        <v>27</v>
      </c>
      <c r="C83" s="24" t="s">
        <v>22</v>
      </c>
      <c r="D83" s="24" t="s">
        <v>67</v>
      </c>
      <c r="E83" s="24" t="s">
        <v>95</v>
      </c>
      <c r="F83" s="24" t="s">
        <v>36</v>
      </c>
      <c r="G83" s="25">
        <v>145.4</v>
      </c>
      <c r="H83" s="26"/>
      <c r="I83" s="27"/>
      <c r="J83" s="27"/>
      <c r="K83" s="27"/>
      <c r="L83" s="16">
        <f t="shared" si="6"/>
        <v>145.4</v>
      </c>
    </row>
    <row r="84" spans="1:12" ht="25.5" hidden="1">
      <c r="A84" s="30" t="s">
        <v>41</v>
      </c>
      <c r="B84" s="24" t="s">
        <v>27</v>
      </c>
      <c r="C84" s="24" t="s">
        <v>22</v>
      </c>
      <c r="D84" s="24" t="s">
        <v>67</v>
      </c>
      <c r="E84" s="24" t="s">
        <v>95</v>
      </c>
      <c r="F84" s="24" t="s">
        <v>42</v>
      </c>
      <c r="G84" s="25">
        <v>135</v>
      </c>
      <c r="H84" s="26"/>
      <c r="I84" s="27">
        <v>11</v>
      </c>
      <c r="J84" s="27"/>
      <c r="K84" s="27"/>
      <c r="L84" s="16">
        <f t="shared" si="6"/>
        <v>146</v>
      </c>
    </row>
    <row r="85" spans="1:12" ht="25.5" hidden="1">
      <c r="A85" s="30" t="s">
        <v>43</v>
      </c>
      <c r="B85" s="24" t="s">
        <v>27</v>
      </c>
      <c r="C85" s="24" t="s">
        <v>22</v>
      </c>
      <c r="D85" s="24" t="s">
        <v>67</v>
      </c>
      <c r="E85" s="24" t="s">
        <v>95</v>
      </c>
      <c r="F85" s="24" t="s">
        <v>44</v>
      </c>
      <c r="G85" s="25">
        <v>260</v>
      </c>
      <c r="H85" s="26"/>
      <c r="I85" s="27">
        <v>-11</v>
      </c>
      <c r="J85" s="27"/>
      <c r="K85" s="27"/>
      <c r="L85" s="16">
        <f t="shared" si="6"/>
        <v>249</v>
      </c>
    </row>
    <row r="86" spans="1:12" s="20" customFormat="1" ht="38.25" hidden="1">
      <c r="A86" s="58" t="s">
        <v>96</v>
      </c>
      <c r="B86" s="10" t="s">
        <v>27</v>
      </c>
      <c r="C86" s="10" t="s">
        <v>22</v>
      </c>
      <c r="D86" s="10" t="s">
        <v>67</v>
      </c>
      <c r="E86" s="10" t="s">
        <v>97</v>
      </c>
      <c r="F86" s="10"/>
      <c r="G86" s="11">
        <f>G87</f>
        <v>0</v>
      </c>
      <c r="H86" s="11">
        <f>H87</f>
        <v>2402.9</v>
      </c>
      <c r="I86" s="11">
        <f>I87</f>
        <v>0</v>
      </c>
      <c r="J86" s="11">
        <f>J87</f>
        <v>0</v>
      </c>
      <c r="K86" s="11">
        <f t="shared" ref="K86:L86" si="29">K87</f>
        <v>0</v>
      </c>
      <c r="L86" s="11">
        <f t="shared" si="29"/>
        <v>2402.9</v>
      </c>
    </row>
    <row r="87" spans="1:12" ht="25.5" hidden="1">
      <c r="A87" s="30" t="s">
        <v>43</v>
      </c>
      <c r="B87" s="24" t="s">
        <v>27</v>
      </c>
      <c r="C87" s="24" t="s">
        <v>22</v>
      </c>
      <c r="D87" s="24" t="s">
        <v>67</v>
      </c>
      <c r="E87" s="24" t="s">
        <v>97</v>
      </c>
      <c r="F87" s="24" t="s">
        <v>44</v>
      </c>
      <c r="G87" s="25"/>
      <c r="H87" s="26">
        <f>226.9+2176</f>
        <v>2402.9</v>
      </c>
      <c r="I87" s="27"/>
      <c r="J87" s="27"/>
      <c r="K87" s="27"/>
      <c r="L87" s="16">
        <f t="shared" ref="L87:L148" si="30">I87+H87+G87+J87+K87</f>
        <v>2402.9</v>
      </c>
    </row>
    <row r="88" spans="1:12" s="20" customFormat="1" ht="51">
      <c r="A88" s="263" t="s">
        <v>98</v>
      </c>
      <c r="B88" s="243" t="s">
        <v>27</v>
      </c>
      <c r="C88" s="243" t="s">
        <v>22</v>
      </c>
      <c r="D88" s="243" t="s">
        <v>67</v>
      </c>
      <c r="E88" s="243" t="s">
        <v>99</v>
      </c>
      <c r="F88" s="243"/>
      <c r="G88" s="244">
        <f>G89</f>
        <v>5373</v>
      </c>
      <c r="H88" s="244">
        <f>H89</f>
        <v>0</v>
      </c>
      <c r="I88" s="244">
        <f>I89</f>
        <v>-5373</v>
      </c>
      <c r="J88" s="244">
        <f>J89</f>
        <v>0</v>
      </c>
      <c r="K88" s="244">
        <f t="shared" ref="K88:L88" si="31">K89</f>
        <v>0</v>
      </c>
      <c r="L88" s="244">
        <f t="shared" si="31"/>
        <v>0</v>
      </c>
    </row>
    <row r="89" spans="1:12">
      <c r="A89" s="246" t="s">
        <v>64</v>
      </c>
      <c r="B89" s="247" t="s">
        <v>27</v>
      </c>
      <c r="C89" s="247" t="s">
        <v>22</v>
      </c>
      <c r="D89" s="247" t="s">
        <v>67</v>
      </c>
      <c r="E89" s="247" t="s">
        <v>99</v>
      </c>
      <c r="F89" s="247" t="s">
        <v>65</v>
      </c>
      <c r="G89" s="248">
        <v>5373</v>
      </c>
      <c r="H89" s="258"/>
      <c r="I89" s="259">
        <v>-5373</v>
      </c>
      <c r="J89" s="259"/>
      <c r="K89" s="259"/>
      <c r="L89" s="250">
        <f t="shared" si="30"/>
        <v>0</v>
      </c>
    </row>
    <row r="90" spans="1:12" s="20" customFormat="1">
      <c r="A90" s="296" t="s">
        <v>100</v>
      </c>
      <c r="B90" s="243" t="s">
        <v>27</v>
      </c>
      <c r="C90" s="243" t="s">
        <v>22</v>
      </c>
      <c r="D90" s="243" t="s">
        <v>67</v>
      </c>
      <c r="E90" s="243" t="s">
        <v>101</v>
      </c>
      <c r="F90" s="243"/>
      <c r="G90" s="244">
        <f>G91</f>
        <v>0</v>
      </c>
      <c r="H90" s="244">
        <f>H91</f>
        <v>0</v>
      </c>
      <c r="I90" s="244">
        <f>I91</f>
        <v>0</v>
      </c>
      <c r="J90" s="244">
        <f>J91</f>
        <v>3400</v>
      </c>
      <c r="K90" s="244">
        <f t="shared" ref="K90:L90" si="32">K91</f>
        <v>0</v>
      </c>
      <c r="L90" s="244">
        <f t="shared" si="32"/>
        <v>3400</v>
      </c>
    </row>
    <row r="91" spans="1:12">
      <c r="A91" s="246" t="s">
        <v>64</v>
      </c>
      <c r="B91" s="247" t="s">
        <v>27</v>
      </c>
      <c r="C91" s="247" t="s">
        <v>22</v>
      </c>
      <c r="D91" s="247" t="s">
        <v>67</v>
      </c>
      <c r="E91" s="247" t="s">
        <v>101</v>
      </c>
      <c r="F91" s="247" t="s">
        <v>65</v>
      </c>
      <c r="G91" s="248"/>
      <c r="H91" s="258"/>
      <c r="I91" s="259"/>
      <c r="J91" s="259">
        <v>3400</v>
      </c>
      <c r="K91" s="259"/>
      <c r="L91" s="250">
        <f t="shared" si="30"/>
        <v>3400</v>
      </c>
    </row>
    <row r="92" spans="1:12" s="20" customFormat="1" ht="25.5" hidden="1">
      <c r="A92" s="61" t="s">
        <v>102</v>
      </c>
      <c r="B92" s="10" t="s">
        <v>27</v>
      </c>
      <c r="C92" s="10" t="s">
        <v>22</v>
      </c>
      <c r="D92" s="10" t="s">
        <v>67</v>
      </c>
      <c r="E92" s="10" t="s">
        <v>103</v>
      </c>
      <c r="F92" s="10"/>
      <c r="G92" s="11">
        <f>G93</f>
        <v>0</v>
      </c>
      <c r="H92" s="11">
        <f>H93</f>
        <v>0</v>
      </c>
      <c r="I92" s="11">
        <f>I93</f>
        <v>0</v>
      </c>
      <c r="J92" s="11">
        <f>J93</f>
        <v>1231</v>
      </c>
      <c r="K92" s="11">
        <f t="shared" ref="K92:L92" si="33">K93</f>
        <v>0</v>
      </c>
      <c r="L92" s="11">
        <f t="shared" si="33"/>
        <v>1231</v>
      </c>
    </row>
    <row r="93" spans="1:12" ht="25.5" hidden="1">
      <c r="A93" s="62" t="s">
        <v>104</v>
      </c>
      <c r="B93" s="24" t="s">
        <v>27</v>
      </c>
      <c r="C93" s="24" t="s">
        <v>22</v>
      </c>
      <c r="D93" s="24" t="s">
        <v>67</v>
      </c>
      <c r="E93" s="24" t="s">
        <v>103</v>
      </c>
      <c r="F93" s="24" t="s">
        <v>105</v>
      </c>
      <c r="G93" s="25"/>
      <c r="H93" s="26"/>
      <c r="I93" s="27"/>
      <c r="J93" s="27">
        <v>1231</v>
      </c>
      <c r="K93" s="27"/>
      <c r="L93" s="16">
        <f t="shared" si="30"/>
        <v>1231</v>
      </c>
    </row>
    <row r="94" spans="1:12" s="20" customFormat="1">
      <c r="A94" s="295" t="s">
        <v>106</v>
      </c>
      <c r="B94" s="243" t="s">
        <v>27</v>
      </c>
      <c r="C94" s="243" t="s">
        <v>22</v>
      </c>
      <c r="D94" s="243" t="s">
        <v>67</v>
      </c>
      <c r="E94" s="243" t="s">
        <v>107</v>
      </c>
      <c r="F94" s="243"/>
      <c r="G94" s="244">
        <f>G95</f>
        <v>564.29</v>
      </c>
      <c r="H94" s="244">
        <f t="shared" ref="H94:L94" si="34">H95</f>
        <v>0</v>
      </c>
      <c r="I94" s="244">
        <f t="shared" si="34"/>
        <v>0</v>
      </c>
      <c r="J94" s="244">
        <f t="shared" si="34"/>
        <v>0</v>
      </c>
      <c r="K94" s="244">
        <f t="shared" si="34"/>
        <v>0</v>
      </c>
      <c r="L94" s="244">
        <f t="shared" si="34"/>
        <v>564.29</v>
      </c>
    </row>
    <row r="95" spans="1:12" ht="25.5">
      <c r="A95" s="262" t="s">
        <v>104</v>
      </c>
      <c r="B95" s="247" t="s">
        <v>27</v>
      </c>
      <c r="C95" s="247" t="s">
        <v>22</v>
      </c>
      <c r="D95" s="247" t="s">
        <v>67</v>
      </c>
      <c r="E95" s="247" t="s">
        <v>107</v>
      </c>
      <c r="F95" s="247" t="s">
        <v>105</v>
      </c>
      <c r="G95" s="248">
        <v>564.29</v>
      </c>
      <c r="H95" s="258"/>
      <c r="I95" s="259"/>
      <c r="J95" s="259"/>
      <c r="K95" s="259"/>
      <c r="L95" s="250">
        <f t="shared" si="30"/>
        <v>564.29</v>
      </c>
    </row>
    <row r="96" spans="1:12" s="20" customFormat="1" ht="25.5">
      <c r="A96" s="269" t="s">
        <v>108</v>
      </c>
      <c r="B96" s="243" t="s">
        <v>27</v>
      </c>
      <c r="C96" s="243" t="s">
        <v>22</v>
      </c>
      <c r="D96" s="243" t="s">
        <v>67</v>
      </c>
      <c r="E96" s="243" t="s">
        <v>109</v>
      </c>
      <c r="F96" s="243"/>
      <c r="G96" s="244">
        <f>G97</f>
        <v>0</v>
      </c>
      <c r="H96" s="244">
        <f>H97</f>
        <v>0</v>
      </c>
      <c r="I96" s="244">
        <f>I97</f>
        <v>127.872</v>
      </c>
      <c r="J96" s="244">
        <f>J97</f>
        <v>0</v>
      </c>
      <c r="K96" s="244">
        <f t="shared" ref="K96:L96" si="35">K97</f>
        <v>0</v>
      </c>
      <c r="L96" s="244">
        <f t="shared" si="35"/>
        <v>127.872</v>
      </c>
    </row>
    <row r="97" spans="1:16" ht="25.5">
      <c r="A97" s="262" t="s">
        <v>47</v>
      </c>
      <c r="B97" s="247" t="s">
        <v>27</v>
      </c>
      <c r="C97" s="247" t="s">
        <v>22</v>
      </c>
      <c r="D97" s="247" t="s">
        <v>67</v>
      </c>
      <c r="E97" s="247" t="s">
        <v>109</v>
      </c>
      <c r="F97" s="247" t="s">
        <v>48</v>
      </c>
      <c r="G97" s="248"/>
      <c r="H97" s="258"/>
      <c r="I97" s="259">
        <v>127.872</v>
      </c>
      <c r="J97" s="259"/>
      <c r="K97" s="259"/>
      <c r="L97" s="250">
        <f t="shared" si="30"/>
        <v>127.872</v>
      </c>
    </row>
    <row r="98" spans="1:16" hidden="1">
      <c r="A98" s="17" t="s">
        <v>110</v>
      </c>
      <c r="B98" s="18"/>
      <c r="C98" s="18" t="s">
        <v>28</v>
      </c>
      <c r="D98" s="18" t="s">
        <v>111</v>
      </c>
      <c r="E98" s="18"/>
      <c r="F98" s="24"/>
      <c r="G98" s="19">
        <f>G99+G101</f>
        <v>2234.1260000000002</v>
      </c>
      <c r="H98" s="19">
        <f>H99+H101</f>
        <v>0</v>
      </c>
      <c r="I98" s="19">
        <f>I99+I101</f>
        <v>0</v>
      </c>
      <c r="J98" s="19">
        <f>J99+J101</f>
        <v>197.65099999999998</v>
      </c>
      <c r="K98" s="19">
        <f t="shared" ref="K98:L98" si="36">K99+K101</f>
        <v>0</v>
      </c>
      <c r="L98" s="19">
        <f t="shared" si="36"/>
        <v>2431.777</v>
      </c>
    </row>
    <row r="99" spans="1:16" s="31" customFormat="1" ht="38.25" hidden="1">
      <c r="A99" s="55" t="s">
        <v>112</v>
      </c>
      <c r="B99" s="10" t="s">
        <v>27</v>
      </c>
      <c r="C99" s="10" t="s">
        <v>28</v>
      </c>
      <c r="D99" s="10" t="s">
        <v>111</v>
      </c>
      <c r="E99" s="10" t="s">
        <v>113</v>
      </c>
      <c r="F99" s="10"/>
      <c r="G99" s="11">
        <f>G100</f>
        <v>2234.1260000000002</v>
      </c>
      <c r="H99" s="11">
        <f>H100</f>
        <v>0</v>
      </c>
      <c r="I99" s="11">
        <f>I100</f>
        <v>0</v>
      </c>
      <c r="J99" s="11">
        <f>J100</f>
        <v>-112.09</v>
      </c>
      <c r="K99" s="11">
        <f t="shared" ref="K99:L99" si="37">K100</f>
        <v>0</v>
      </c>
      <c r="L99" s="11">
        <f t="shared" si="37"/>
        <v>2122.0360000000001</v>
      </c>
    </row>
    <row r="100" spans="1:16" hidden="1">
      <c r="A100" s="38" t="s">
        <v>114</v>
      </c>
      <c r="B100" s="24" t="s">
        <v>27</v>
      </c>
      <c r="C100" s="24" t="s">
        <v>28</v>
      </c>
      <c r="D100" s="24" t="s">
        <v>111</v>
      </c>
      <c r="E100" s="24" t="s">
        <v>113</v>
      </c>
      <c r="F100" s="24" t="s">
        <v>115</v>
      </c>
      <c r="G100" s="25">
        <v>2234.1260000000002</v>
      </c>
      <c r="H100" s="26"/>
      <c r="I100" s="27"/>
      <c r="J100" s="27">
        <v>-112.09</v>
      </c>
      <c r="K100" s="27"/>
      <c r="L100" s="16">
        <f t="shared" si="30"/>
        <v>2122.0360000000001</v>
      </c>
    </row>
    <row r="101" spans="1:16" s="20" customFormat="1" ht="89.25" hidden="1">
      <c r="A101" s="61" t="s">
        <v>116</v>
      </c>
      <c r="B101" s="10" t="s">
        <v>27</v>
      </c>
      <c r="C101" s="10" t="s">
        <v>28</v>
      </c>
      <c r="D101" s="10" t="s">
        <v>111</v>
      </c>
      <c r="E101" s="10" t="s">
        <v>117</v>
      </c>
      <c r="F101" s="10"/>
      <c r="G101" s="11">
        <f>G102</f>
        <v>0</v>
      </c>
      <c r="H101" s="11">
        <f>H102</f>
        <v>0</v>
      </c>
      <c r="I101" s="11">
        <f>I102</f>
        <v>0</v>
      </c>
      <c r="J101" s="11">
        <f>J102</f>
        <v>309.74099999999999</v>
      </c>
      <c r="K101" s="11">
        <f t="shared" ref="K101:L101" si="38">K102</f>
        <v>0</v>
      </c>
      <c r="L101" s="11">
        <f t="shared" si="38"/>
        <v>309.74099999999999</v>
      </c>
    </row>
    <row r="102" spans="1:16" hidden="1">
      <c r="A102" s="38"/>
      <c r="B102" s="24" t="s">
        <v>27</v>
      </c>
      <c r="C102" s="24" t="s">
        <v>28</v>
      </c>
      <c r="D102" s="24" t="s">
        <v>111</v>
      </c>
      <c r="E102" s="24" t="s">
        <v>117</v>
      </c>
      <c r="F102" s="24" t="s">
        <v>118</v>
      </c>
      <c r="G102" s="25"/>
      <c r="H102" s="26"/>
      <c r="I102" s="27"/>
      <c r="J102" s="27">
        <v>309.74099999999999</v>
      </c>
      <c r="K102" s="27"/>
      <c r="L102" s="16">
        <f t="shared" si="30"/>
        <v>309.74099999999999</v>
      </c>
    </row>
    <row r="103" spans="1:16" ht="38.25" hidden="1">
      <c r="A103" s="17" t="s">
        <v>119</v>
      </c>
      <c r="B103" s="18"/>
      <c r="C103" s="18" t="s">
        <v>111</v>
      </c>
      <c r="D103" s="18"/>
      <c r="E103" s="18"/>
      <c r="F103" s="18"/>
      <c r="G103" s="19">
        <f>G104+G120+G117</f>
        <v>1350</v>
      </c>
      <c r="H103" s="19">
        <f>H104+H120+H117</f>
        <v>0</v>
      </c>
      <c r="I103" s="19">
        <f>I104+I120+I117</f>
        <v>0</v>
      </c>
      <c r="J103" s="19">
        <f>J104+J120+J117</f>
        <v>0</v>
      </c>
      <c r="K103" s="19">
        <f t="shared" ref="K103:L103" si="39">K104+K120+K117</f>
        <v>0</v>
      </c>
      <c r="L103" s="19">
        <f t="shared" si="39"/>
        <v>1350</v>
      </c>
    </row>
    <row r="104" spans="1:16" hidden="1">
      <c r="A104" s="64" t="s">
        <v>120</v>
      </c>
      <c r="B104" s="18"/>
      <c r="C104" s="18" t="s">
        <v>111</v>
      </c>
      <c r="D104" s="18" t="s">
        <v>28</v>
      </c>
      <c r="E104" s="18"/>
      <c r="F104" s="18"/>
      <c r="G104" s="19">
        <f>G106</f>
        <v>600</v>
      </c>
      <c r="H104" s="19">
        <f>H106</f>
        <v>0</v>
      </c>
      <c r="I104" s="19">
        <f>I106</f>
        <v>0</v>
      </c>
      <c r="J104" s="19">
        <f>J106</f>
        <v>0</v>
      </c>
      <c r="K104" s="19">
        <f t="shared" ref="K104:L104" si="40">K106</f>
        <v>0</v>
      </c>
      <c r="L104" s="19">
        <f t="shared" si="40"/>
        <v>600</v>
      </c>
    </row>
    <row r="105" spans="1:16" ht="28.5" hidden="1" customHeight="1">
      <c r="A105" s="65" t="s">
        <v>121</v>
      </c>
      <c r="B105" s="42" t="s">
        <v>27</v>
      </c>
      <c r="C105" s="42" t="s">
        <v>111</v>
      </c>
      <c r="D105" s="42" t="s">
        <v>28</v>
      </c>
      <c r="E105" s="42" t="s">
        <v>122</v>
      </c>
      <c r="F105" s="42"/>
      <c r="G105" s="66">
        <f>G106</f>
        <v>600</v>
      </c>
      <c r="H105" s="66">
        <f>H106</f>
        <v>0</v>
      </c>
      <c r="I105" s="66">
        <f>I106</f>
        <v>0</v>
      </c>
      <c r="J105" s="66">
        <f>J106</f>
        <v>0</v>
      </c>
      <c r="K105" s="66">
        <f t="shared" ref="K105:L105" si="41">K106</f>
        <v>0</v>
      </c>
      <c r="L105" s="66">
        <f t="shared" si="41"/>
        <v>600</v>
      </c>
      <c r="P105" s="1" t="s">
        <v>123</v>
      </c>
    </row>
    <row r="106" spans="1:16" s="20" customFormat="1" ht="39" hidden="1" customHeight="1">
      <c r="A106" s="64" t="s">
        <v>124</v>
      </c>
      <c r="B106" s="18" t="s">
        <v>27</v>
      </c>
      <c r="C106" s="18" t="s">
        <v>111</v>
      </c>
      <c r="D106" s="18" t="s">
        <v>28</v>
      </c>
      <c r="E106" s="18" t="s">
        <v>125</v>
      </c>
      <c r="F106" s="18"/>
      <c r="G106" s="19">
        <f>G113+G111+G109+G107+G115</f>
        <v>600</v>
      </c>
      <c r="H106" s="19">
        <f>H113+H111+H109+H107+H115</f>
        <v>0</v>
      </c>
      <c r="I106" s="19">
        <f>I113+I111+I109+I107+I115</f>
        <v>0</v>
      </c>
      <c r="J106" s="19">
        <f>J113+J111+J109+J107+J115</f>
        <v>0</v>
      </c>
      <c r="K106" s="19">
        <f t="shared" ref="K106:L106" si="42">K113+K111+K109+K107+K115</f>
        <v>0</v>
      </c>
      <c r="L106" s="19">
        <f t="shared" si="42"/>
        <v>600</v>
      </c>
    </row>
    <row r="107" spans="1:16" s="20" customFormat="1" ht="89.25" hidden="1">
      <c r="A107" s="64" t="s">
        <v>126</v>
      </c>
      <c r="B107" s="18" t="s">
        <v>27</v>
      </c>
      <c r="C107" s="18" t="s">
        <v>111</v>
      </c>
      <c r="D107" s="18" t="s">
        <v>28</v>
      </c>
      <c r="E107" s="18" t="s">
        <v>127</v>
      </c>
      <c r="F107" s="18"/>
      <c r="G107" s="19">
        <f>G108</f>
        <v>150</v>
      </c>
      <c r="H107" s="19">
        <f>H108</f>
        <v>0</v>
      </c>
      <c r="I107" s="19">
        <f>I108</f>
        <v>0</v>
      </c>
      <c r="J107" s="19">
        <f>J108</f>
        <v>0</v>
      </c>
      <c r="K107" s="19">
        <f t="shared" ref="K107:L107" si="43">K108</f>
        <v>0</v>
      </c>
      <c r="L107" s="19">
        <f t="shared" si="43"/>
        <v>150</v>
      </c>
    </row>
    <row r="108" spans="1:16" ht="25.5" hidden="1">
      <c r="A108" s="28" t="s">
        <v>43</v>
      </c>
      <c r="B108" s="24" t="s">
        <v>27</v>
      </c>
      <c r="C108" s="24" t="s">
        <v>111</v>
      </c>
      <c r="D108" s="24" t="s">
        <v>28</v>
      </c>
      <c r="E108" s="24" t="s">
        <v>127</v>
      </c>
      <c r="F108" s="24" t="s">
        <v>44</v>
      </c>
      <c r="G108" s="25">
        <v>150</v>
      </c>
      <c r="H108" s="26"/>
      <c r="I108" s="27"/>
      <c r="J108" s="27"/>
      <c r="K108" s="27"/>
      <c r="L108" s="16">
        <f t="shared" si="30"/>
        <v>150</v>
      </c>
    </row>
    <row r="109" spans="1:16" s="20" customFormat="1" ht="63.75" hidden="1">
      <c r="A109" s="64" t="s">
        <v>128</v>
      </c>
      <c r="B109" s="18" t="s">
        <v>27</v>
      </c>
      <c r="C109" s="18" t="s">
        <v>111</v>
      </c>
      <c r="D109" s="18" t="s">
        <v>28</v>
      </c>
      <c r="E109" s="18" t="s">
        <v>129</v>
      </c>
      <c r="F109" s="18"/>
      <c r="G109" s="19">
        <f>G110</f>
        <v>200</v>
      </c>
      <c r="H109" s="19">
        <f>H110</f>
        <v>0</v>
      </c>
      <c r="I109" s="19">
        <f>I110</f>
        <v>0</v>
      </c>
      <c r="J109" s="19">
        <f>J110</f>
        <v>0</v>
      </c>
      <c r="K109" s="19">
        <f t="shared" ref="K109:L109" si="44">K110</f>
        <v>0</v>
      </c>
      <c r="L109" s="19">
        <f t="shared" si="44"/>
        <v>200</v>
      </c>
    </row>
    <row r="110" spans="1:16" ht="25.5" hidden="1">
      <c r="A110" s="28" t="s">
        <v>43</v>
      </c>
      <c r="B110" s="24" t="s">
        <v>27</v>
      </c>
      <c r="C110" s="24" t="s">
        <v>111</v>
      </c>
      <c r="D110" s="24" t="s">
        <v>28</v>
      </c>
      <c r="E110" s="24" t="s">
        <v>129</v>
      </c>
      <c r="F110" s="24" t="s">
        <v>44</v>
      </c>
      <c r="G110" s="25">
        <v>200</v>
      </c>
      <c r="H110" s="26"/>
      <c r="I110" s="27"/>
      <c r="J110" s="27"/>
      <c r="K110" s="27"/>
      <c r="L110" s="16">
        <f t="shared" si="30"/>
        <v>200</v>
      </c>
    </row>
    <row r="111" spans="1:16" s="20" customFormat="1" ht="63.75" hidden="1">
      <c r="A111" s="64" t="s">
        <v>130</v>
      </c>
      <c r="B111" s="18" t="s">
        <v>27</v>
      </c>
      <c r="C111" s="18" t="s">
        <v>111</v>
      </c>
      <c r="D111" s="18" t="s">
        <v>28</v>
      </c>
      <c r="E111" s="18" t="s">
        <v>131</v>
      </c>
      <c r="F111" s="18"/>
      <c r="G111" s="19">
        <f>G112</f>
        <v>100</v>
      </c>
      <c r="H111" s="19">
        <f>H112</f>
        <v>0</v>
      </c>
      <c r="I111" s="19">
        <f>I112</f>
        <v>-20</v>
      </c>
      <c r="J111" s="19">
        <f>J112</f>
        <v>0</v>
      </c>
      <c r="K111" s="19">
        <f t="shared" ref="K111:L111" si="45">K112</f>
        <v>0</v>
      </c>
      <c r="L111" s="19">
        <f t="shared" si="45"/>
        <v>80</v>
      </c>
    </row>
    <row r="112" spans="1:16" ht="25.5" hidden="1">
      <c r="A112" s="28" t="s">
        <v>43</v>
      </c>
      <c r="B112" s="24" t="s">
        <v>27</v>
      </c>
      <c r="C112" s="24" t="s">
        <v>111</v>
      </c>
      <c r="D112" s="24" t="s">
        <v>28</v>
      </c>
      <c r="E112" s="24" t="s">
        <v>131</v>
      </c>
      <c r="F112" s="24" t="s">
        <v>44</v>
      </c>
      <c r="G112" s="25">
        <v>100</v>
      </c>
      <c r="H112" s="26"/>
      <c r="I112" s="27">
        <v>-20</v>
      </c>
      <c r="J112" s="27"/>
      <c r="K112" s="27"/>
      <c r="L112" s="16">
        <f t="shared" si="30"/>
        <v>80</v>
      </c>
    </row>
    <row r="113" spans="1:12" s="20" customFormat="1" ht="63.75" hidden="1">
      <c r="A113" s="64" t="s">
        <v>132</v>
      </c>
      <c r="B113" s="18" t="s">
        <v>27</v>
      </c>
      <c r="C113" s="18" t="s">
        <v>111</v>
      </c>
      <c r="D113" s="18" t="s">
        <v>28</v>
      </c>
      <c r="E113" s="18" t="s">
        <v>133</v>
      </c>
      <c r="F113" s="18"/>
      <c r="G113" s="19">
        <f>G114</f>
        <v>100</v>
      </c>
      <c r="H113" s="19">
        <f>H114</f>
        <v>0</v>
      </c>
      <c r="I113" s="19">
        <f>I114</f>
        <v>20</v>
      </c>
      <c r="J113" s="19">
        <f>J114</f>
        <v>0</v>
      </c>
      <c r="K113" s="19">
        <f t="shared" ref="K113:L113" si="46">K114</f>
        <v>0</v>
      </c>
      <c r="L113" s="19">
        <f t="shared" si="46"/>
        <v>120</v>
      </c>
    </row>
    <row r="114" spans="1:12" ht="25.5" hidden="1">
      <c r="A114" s="28" t="s">
        <v>43</v>
      </c>
      <c r="B114" s="24" t="s">
        <v>27</v>
      </c>
      <c r="C114" s="24" t="s">
        <v>111</v>
      </c>
      <c r="D114" s="24" t="s">
        <v>28</v>
      </c>
      <c r="E114" s="24" t="s">
        <v>133</v>
      </c>
      <c r="F114" s="24" t="s">
        <v>44</v>
      </c>
      <c r="G114" s="25">
        <v>100</v>
      </c>
      <c r="H114" s="26"/>
      <c r="I114" s="27">
        <v>20</v>
      </c>
      <c r="J114" s="27"/>
      <c r="K114" s="27"/>
      <c r="L114" s="16">
        <f t="shared" si="30"/>
        <v>120</v>
      </c>
    </row>
    <row r="115" spans="1:12" s="20" customFormat="1" ht="38.25" hidden="1">
      <c r="A115" s="64" t="s">
        <v>134</v>
      </c>
      <c r="B115" s="18" t="s">
        <v>27</v>
      </c>
      <c r="C115" s="18" t="s">
        <v>111</v>
      </c>
      <c r="D115" s="18" t="s">
        <v>28</v>
      </c>
      <c r="E115" s="18" t="s">
        <v>135</v>
      </c>
      <c r="F115" s="18"/>
      <c r="G115" s="19">
        <f>G116</f>
        <v>50</v>
      </c>
      <c r="H115" s="19">
        <f>H116</f>
        <v>0</v>
      </c>
      <c r="I115" s="19">
        <f>I116</f>
        <v>0</v>
      </c>
      <c r="J115" s="19">
        <f>J116</f>
        <v>0</v>
      </c>
      <c r="K115" s="19">
        <f t="shared" ref="K115:L115" si="47">K116</f>
        <v>0</v>
      </c>
      <c r="L115" s="19">
        <f t="shared" si="47"/>
        <v>50</v>
      </c>
    </row>
    <row r="116" spans="1:12" ht="25.5" hidden="1">
      <c r="A116" s="28" t="s">
        <v>43</v>
      </c>
      <c r="B116" s="24" t="s">
        <v>27</v>
      </c>
      <c r="C116" s="24" t="s">
        <v>111</v>
      </c>
      <c r="D116" s="24" t="s">
        <v>28</v>
      </c>
      <c r="E116" s="24" t="s">
        <v>135</v>
      </c>
      <c r="F116" s="24" t="s">
        <v>44</v>
      </c>
      <c r="G116" s="25">
        <v>50</v>
      </c>
      <c r="H116" s="26"/>
      <c r="I116" s="27"/>
      <c r="J116" s="27"/>
      <c r="K116" s="27"/>
      <c r="L116" s="16">
        <f t="shared" si="30"/>
        <v>50</v>
      </c>
    </row>
    <row r="117" spans="1:12" hidden="1">
      <c r="A117" s="17" t="s">
        <v>136</v>
      </c>
      <c r="B117" s="24"/>
      <c r="C117" s="18" t="s">
        <v>111</v>
      </c>
      <c r="D117" s="18" t="s">
        <v>38</v>
      </c>
      <c r="E117" s="24"/>
      <c r="F117" s="24"/>
      <c r="G117" s="19">
        <f>G118</f>
        <v>200</v>
      </c>
      <c r="H117" s="19">
        <f t="shared" ref="H117:L118" si="48">H118</f>
        <v>0</v>
      </c>
      <c r="I117" s="19">
        <f t="shared" si="48"/>
        <v>0</v>
      </c>
      <c r="J117" s="19">
        <f t="shared" si="48"/>
        <v>0</v>
      </c>
      <c r="K117" s="19">
        <f t="shared" si="48"/>
        <v>0</v>
      </c>
      <c r="L117" s="19">
        <f t="shared" si="48"/>
        <v>200</v>
      </c>
    </row>
    <row r="118" spans="1:12" s="31" customFormat="1" ht="38.25" hidden="1">
      <c r="A118" s="55" t="s">
        <v>137</v>
      </c>
      <c r="B118" s="10" t="s">
        <v>27</v>
      </c>
      <c r="C118" s="10" t="s">
        <v>111</v>
      </c>
      <c r="D118" s="10" t="s">
        <v>38</v>
      </c>
      <c r="E118" s="10" t="s">
        <v>138</v>
      </c>
      <c r="F118" s="10"/>
      <c r="G118" s="11">
        <f>G119</f>
        <v>200</v>
      </c>
      <c r="H118" s="11">
        <f t="shared" si="48"/>
        <v>0</v>
      </c>
      <c r="I118" s="11">
        <f t="shared" si="48"/>
        <v>0</v>
      </c>
      <c r="J118" s="11">
        <f t="shared" si="48"/>
        <v>0</v>
      </c>
      <c r="K118" s="11">
        <f t="shared" si="48"/>
        <v>0</v>
      </c>
      <c r="L118" s="11">
        <f t="shared" si="48"/>
        <v>200</v>
      </c>
    </row>
    <row r="119" spans="1:12" hidden="1">
      <c r="A119" s="38" t="s">
        <v>114</v>
      </c>
      <c r="B119" s="24" t="s">
        <v>27</v>
      </c>
      <c r="C119" s="24" t="s">
        <v>111</v>
      </c>
      <c r="D119" s="24" t="s">
        <v>38</v>
      </c>
      <c r="E119" s="24" t="s">
        <v>138</v>
      </c>
      <c r="F119" s="24" t="s">
        <v>115</v>
      </c>
      <c r="G119" s="25">
        <v>200</v>
      </c>
      <c r="H119" s="26"/>
      <c r="I119" s="27"/>
      <c r="J119" s="27"/>
      <c r="K119" s="27"/>
      <c r="L119" s="16">
        <f t="shared" si="30"/>
        <v>200</v>
      </c>
    </row>
    <row r="120" spans="1:12" ht="38.25" hidden="1">
      <c r="A120" s="64" t="s">
        <v>119</v>
      </c>
      <c r="B120" s="24"/>
      <c r="C120" s="18" t="s">
        <v>111</v>
      </c>
      <c r="D120" s="18" t="s">
        <v>139</v>
      </c>
      <c r="E120" s="24"/>
      <c r="F120" s="24"/>
      <c r="G120" s="19">
        <f>G121</f>
        <v>550</v>
      </c>
      <c r="H120" s="19">
        <f>H121</f>
        <v>0</v>
      </c>
      <c r="I120" s="19">
        <f>I121</f>
        <v>0</v>
      </c>
      <c r="J120" s="19">
        <f>J121</f>
        <v>0</v>
      </c>
      <c r="K120" s="19">
        <f t="shared" ref="K120:L120" si="49">K121</f>
        <v>0</v>
      </c>
      <c r="L120" s="19">
        <f t="shared" si="49"/>
        <v>550</v>
      </c>
    </row>
    <row r="121" spans="1:12" ht="51" hidden="1">
      <c r="A121" s="65" t="s">
        <v>140</v>
      </c>
      <c r="B121" s="42" t="s">
        <v>27</v>
      </c>
      <c r="C121" s="42" t="s">
        <v>111</v>
      </c>
      <c r="D121" s="42" t="s">
        <v>139</v>
      </c>
      <c r="E121" s="42" t="s">
        <v>141</v>
      </c>
      <c r="F121" s="42"/>
      <c r="G121" s="66">
        <f>G122+G124+G126</f>
        <v>550</v>
      </c>
      <c r="H121" s="66">
        <f>H122+H124+H126</f>
        <v>0</v>
      </c>
      <c r="I121" s="66">
        <f>I122+I124+I126</f>
        <v>0</v>
      </c>
      <c r="J121" s="66">
        <f>J122+J124+J126</f>
        <v>0</v>
      </c>
      <c r="K121" s="66">
        <f t="shared" ref="K121:L121" si="50">K122+K124+K126</f>
        <v>0</v>
      </c>
      <c r="L121" s="66">
        <f t="shared" si="50"/>
        <v>550</v>
      </c>
    </row>
    <row r="122" spans="1:12" ht="38.25" hidden="1">
      <c r="A122" s="32" t="s">
        <v>142</v>
      </c>
      <c r="B122" s="13" t="s">
        <v>27</v>
      </c>
      <c r="C122" s="13" t="s">
        <v>111</v>
      </c>
      <c r="D122" s="13" t="s">
        <v>139</v>
      </c>
      <c r="E122" s="13" t="s">
        <v>143</v>
      </c>
      <c r="F122" s="13"/>
      <c r="G122" s="14">
        <f>G123</f>
        <v>50</v>
      </c>
      <c r="H122" s="26"/>
      <c r="I122" s="27"/>
      <c r="J122" s="27"/>
      <c r="K122" s="27"/>
      <c r="L122" s="16">
        <f t="shared" si="30"/>
        <v>50</v>
      </c>
    </row>
    <row r="123" spans="1:12" ht="25.5" hidden="1">
      <c r="A123" s="28" t="s">
        <v>43</v>
      </c>
      <c r="B123" s="13" t="s">
        <v>27</v>
      </c>
      <c r="C123" s="13" t="s">
        <v>111</v>
      </c>
      <c r="D123" s="13" t="s">
        <v>139</v>
      </c>
      <c r="E123" s="13" t="s">
        <v>143</v>
      </c>
      <c r="F123" s="13" t="s">
        <v>44</v>
      </c>
      <c r="G123" s="14">
        <v>50</v>
      </c>
      <c r="H123" s="26"/>
      <c r="I123" s="27"/>
      <c r="J123" s="27"/>
      <c r="K123" s="27"/>
      <c r="L123" s="16">
        <f t="shared" si="30"/>
        <v>50</v>
      </c>
    </row>
    <row r="124" spans="1:12" ht="25.5" hidden="1">
      <c r="A124" s="38" t="s">
        <v>144</v>
      </c>
      <c r="B124" s="24" t="s">
        <v>27</v>
      </c>
      <c r="C124" s="24" t="s">
        <v>111</v>
      </c>
      <c r="D124" s="24" t="s">
        <v>139</v>
      </c>
      <c r="E124" s="24" t="s">
        <v>145</v>
      </c>
      <c r="F124" s="24"/>
      <c r="G124" s="25">
        <f>G125</f>
        <v>500</v>
      </c>
      <c r="H124" s="26"/>
      <c r="I124" s="27">
        <f>I125</f>
        <v>-95.768000000000001</v>
      </c>
      <c r="J124" s="27"/>
      <c r="K124" s="27"/>
      <c r="L124" s="16">
        <f t="shared" si="30"/>
        <v>404.23199999999997</v>
      </c>
    </row>
    <row r="125" spans="1:12" ht="25.5" hidden="1">
      <c r="A125" s="28" t="s">
        <v>43</v>
      </c>
      <c r="B125" s="24" t="s">
        <v>27</v>
      </c>
      <c r="C125" s="24" t="s">
        <v>111</v>
      </c>
      <c r="D125" s="24" t="s">
        <v>139</v>
      </c>
      <c r="E125" s="24" t="s">
        <v>145</v>
      </c>
      <c r="F125" s="24" t="s">
        <v>44</v>
      </c>
      <c r="G125" s="25">
        <v>500</v>
      </c>
      <c r="H125" s="26"/>
      <c r="I125" s="27">
        <v>-95.768000000000001</v>
      </c>
      <c r="J125" s="27"/>
      <c r="K125" s="27"/>
      <c r="L125" s="16">
        <f t="shared" si="30"/>
        <v>404.23199999999997</v>
      </c>
    </row>
    <row r="126" spans="1:12" ht="25.5" hidden="1">
      <c r="A126" s="28" t="s">
        <v>146</v>
      </c>
      <c r="B126" s="24" t="s">
        <v>27</v>
      </c>
      <c r="C126" s="24" t="s">
        <v>111</v>
      </c>
      <c r="D126" s="24" t="s">
        <v>139</v>
      </c>
      <c r="E126" s="24" t="s">
        <v>147</v>
      </c>
      <c r="F126" s="24"/>
      <c r="G126" s="25">
        <f>G127</f>
        <v>0</v>
      </c>
      <c r="H126" s="25">
        <f>H127</f>
        <v>0</v>
      </c>
      <c r="I126" s="25">
        <f>I127</f>
        <v>95.768000000000001</v>
      </c>
      <c r="J126" s="25"/>
      <c r="K126" s="36"/>
      <c r="L126" s="16">
        <f t="shared" si="30"/>
        <v>95.768000000000001</v>
      </c>
    </row>
    <row r="127" spans="1:12" ht="25.5" hidden="1">
      <c r="A127" s="28" t="s">
        <v>43</v>
      </c>
      <c r="B127" s="24" t="s">
        <v>27</v>
      </c>
      <c r="C127" s="24" t="s">
        <v>111</v>
      </c>
      <c r="D127" s="24" t="s">
        <v>139</v>
      </c>
      <c r="E127" s="24" t="s">
        <v>147</v>
      </c>
      <c r="F127" s="24" t="s">
        <v>44</v>
      </c>
      <c r="G127" s="25"/>
      <c r="H127" s="26"/>
      <c r="I127" s="27">
        <v>95.768000000000001</v>
      </c>
      <c r="J127" s="27"/>
      <c r="K127" s="27"/>
      <c r="L127" s="16">
        <f t="shared" si="30"/>
        <v>95.768000000000001</v>
      </c>
    </row>
    <row r="128" spans="1:12" hidden="1">
      <c r="A128" s="17" t="s">
        <v>148</v>
      </c>
      <c r="B128" s="18"/>
      <c r="C128" s="18" t="s">
        <v>38</v>
      </c>
      <c r="D128" s="18"/>
      <c r="E128" s="18"/>
      <c r="F128" s="18"/>
      <c r="G128" s="19">
        <f>G129+G137+G185+G211+G254</f>
        <v>80907.312999999995</v>
      </c>
      <c r="H128" s="19">
        <f>H129+H137+H185+H211+H254</f>
        <v>19810.803760000003</v>
      </c>
      <c r="I128" s="19">
        <f>I129+I137+I185+I211+I254</f>
        <v>8566.0499999999993</v>
      </c>
      <c r="J128" s="19">
        <f>J129+J137+J185+J211+J254</f>
        <v>60446.931999999993</v>
      </c>
      <c r="K128" s="19">
        <f t="shared" ref="K128:L128" si="51">K129+K137+K185+K211+K254</f>
        <v>1721.9</v>
      </c>
      <c r="L128" s="19">
        <f t="shared" si="51"/>
        <v>171452.99876000002</v>
      </c>
    </row>
    <row r="129" spans="1:13" hidden="1">
      <c r="A129" s="17" t="s">
        <v>149</v>
      </c>
      <c r="B129" s="18"/>
      <c r="C129" s="18" t="s">
        <v>38</v>
      </c>
      <c r="D129" s="18" t="s">
        <v>22</v>
      </c>
      <c r="E129" s="18"/>
      <c r="F129" s="18"/>
      <c r="G129" s="19">
        <f>G130+G135</f>
        <v>1077.2</v>
      </c>
      <c r="H129" s="19">
        <f>H130+H135</f>
        <v>0</v>
      </c>
      <c r="I129" s="19">
        <f>I130+I135</f>
        <v>0</v>
      </c>
      <c r="J129" s="19">
        <f>J130+J135</f>
        <v>59.603000000000002</v>
      </c>
      <c r="K129" s="19">
        <f t="shared" ref="K129:L129" si="52">K130+K135</f>
        <v>0</v>
      </c>
      <c r="L129" s="19">
        <f t="shared" si="52"/>
        <v>1136.8029999999999</v>
      </c>
    </row>
    <row r="130" spans="1:13" s="31" customFormat="1" ht="38.25" hidden="1">
      <c r="A130" s="55" t="s">
        <v>150</v>
      </c>
      <c r="B130" s="10" t="s">
        <v>27</v>
      </c>
      <c r="C130" s="10" t="s">
        <v>38</v>
      </c>
      <c r="D130" s="10" t="s">
        <v>22</v>
      </c>
      <c r="E130" s="10" t="s">
        <v>151</v>
      </c>
      <c r="F130" s="10"/>
      <c r="G130" s="11">
        <f>G134+G131+G132+G133</f>
        <v>1077.2</v>
      </c>
      <c r="H130" s="11">
        <f>H134+H131+H132+H133</f>
        <v>0</v>
      </c>
      <c r="I130" s="11">
        <f>I134+I131+I132+I133</f>
        <v>0</v>
      </c>
      <c r="J130" s="11">
        <f>J134+J131+J132+J133</f>
        <v>59.603000000000002</v>
      </c>
      <c r="K130" s="11">
        <f t="shared" ref="K130:L130" si="53">K134+K131+K132+K133</f>
        <v>0</v>
      </c>
      <c r="L130" s="11">
        <f t="shared" si="53"/>
        <v>1136.8029999999999</v>
      </c>
      <c r="M130" s="67"/>
    </row>
    <row r="131" spans="1:13" hidden="1">
      <c r="A131" s="12" t="s">
        <v>30</v>
      </c>
      <c r="B131" s="24" t="s">
        <v>27</v>
      </c>
      <c r="C131" s="24" t="s">
        <v>38</v>
      </c>
      <c r="D131" s="24" t="s">
        <v>22</v>
      </c>
      <c r="E131" s="24" t="s">
        <v>151</v>
      </c>
      <c r="F131" s="24" t="s">
        <v>31</v>
      </c>
      <c r="G131" s="25">
        <v>925.6</v>
      </c>
      <c r="H131" s="26"/>
      <c r="I131" s="27"/>
      <c r="J131" s="27">
        <v>59.603000000000002</v>
      </c>
      <c r="K131" s="27"/>
      <c r="L131" s="16">
        <f t="shared" si="30"/>
        <v>985.20299999999997</v>
      </c>
    </row>
    <row r="132" spans="1:13" ht="25.5" hidden="1">
      <c r="A132" s="28" t="s">
        <v>35</v>
      </c>
      <c r="B132" s="24" t="s">
        <v>27</v>
      </c>
      <c r="C132" s="24" t="s">
        <v>38</v>
      </c>
      <c r="D132" s="24" t="s">
        <v>22</v>
      </c>
      <c r="E132" s="24" t="s">
        <v>151</v>
      </c>
      <c r="F132" s="24" t="s">
        <v>36</v>
      </c>
      <c r="G132" s="25">
        <v>87.8</v>
      </c>
      <c r="H132" s="26"/>
      <c r="I132" s="27"/>
      <c r="J132" s="27"/>
      <c r="K132" s="27"/>
      <c r="L132" s="16">
        <f t="shared" si="30"/>
        <v>87.8</v>
      </c>
    </row>
    <row r="133" spans="1:13" ht="25.5" hidden="1">
      <c r="A133" s="28" t="s">
        <v>41</v>
      </c>
      <c r="B133" s="24" t="s">
        <v>27</v>
      </c>
      <c r="C133" s="24" t="s">
        <v>38</v>
      </c>
      <c r="D133" s="24" t="s">
        <v>22</v>
      </c>
      <c r="E133" s="24" t="s">
        <v>151</v>
      </c>
      <c r="F133" s="24" t="s">
        <v>42</v>
      </c>
      <c r="G133" s="25">
        <v>17</v>
      </c>
      <c r="H133" s="26"/>
      <c r="I133" s="27"/>
      <c r="J133" s="27"/>
      <c r="K133" s="27"/>
      <c r="L133" s="16">
        <f t="shared" si="30"/>
        <v>17</v>
      </c>
    </row>
    <row r="134" spans="1:13" ht="25.5" hidden="1">
      <c r="A134" s="28" t="s">
        <v>43</v>
      </c>
      <c r="B134" s="24" t="s">
        <v>27</v>
      </c>
      <c r="C134" s="24" t="s">
        <v>38</v>
      </c>
      <c r="D134" s="24" t="s">
        <v>22</v>
      </c>
      <c r="E134" s="24" t="s">
        <v>151</v>
      </c>
      <c r="F134" s="24" t="s">
        <v>44</v>
      </c>
      <c r="G134" s="25">
        <v>46.8</v>
      </c>
      <c r="H134" s="26"/>
      <c r="I134" s="27"/>
      <c r="J134" s="27"/>
      <c r="K134" s="27"/>
      <c r="L134" s="16">
        <f t="shared" si="30"/>
        <v>46.8</v>
      </c>
    </row>
    <row r="135" spans="1:13" s="31" customFormat="1" ht="38.25" hidden="1">
      <c r="A135" s="17" t="s">
        <v>152</v>
      </c>
      <c r="B135" s="18" t="s">
        <v>27</v>
      </c>
      <c r="C135" s="18" t="s">
        <v>38</v>
      </c>
      <c r="D135" s="18" t="s">
        <v>22</v>
      </c>
      <c r="E135" s="18" t="s">
        <v>153</v>
      </c>
      <c r="F135" s="18"/>
      <c r="G135" s="19">
        <f>G136</f>
        <v>0</v>
      </c>
      <c r="H135" s="56"/>
      <c r="I135" s="57"/>
      <c r="J135" s="57"/>
      <c r="K135" s="57"/>
      <c r="L135" s="16">
        <f t="shared" si="30"/>
        <v>0</v>
      </c>
    </row>
    <row r="136" spans="1:13" ht="25.5" hidden="1">
      <c r="A136" s="28" t="s">
        <v>43</v>
      </c>
      <c r="B136" s="24" t="s">
        <v>27</v>
      </c>
      <c r="C136" s="24" t="s">
        <v>38</v>
      </c>
      <c r="D136" s="24" t="s">
        <v>22</v>
      </c>
      <c r="E136" s="24" t="s">
        <v>153</v>
      </c>
      <c r="F136" s="24" t="s">
        <v>44</v>
      </c>
      <c r="G136" s="25"/>
      <c r="H136" s="26"/>
      <c r="I136" s="27"/>
      <c r="J136" s="27"/>
      <c r="K136" s="27"/>
      <c r="L136" s="16">
        <f t="shared" si="30"/>
        <v>0</v>
      </c>
    </row>
    <row r="137" spans="1:13" hidden="1">
      <c r="A137" s="64" t="s">
        <v>154</v>
      </c>
      <c r="B137" s="18"/>
      <c r="C137" s="18" t="s">
        <v>38</v>
      </c>
      <c r="D137" s="18" t="s">
        <v>49</v>
      </c>
      <c r="E137" s="18"/>
      <c r="F137" s="18"/>
      <c r="G137" s="19">
        <f>G153+G157+G159+G161+G163+G165+G169+G172+G179+G167+G138+G155</f>
        <v>49020.700000000004</v>
      </c>
      <c r="H137" s="19">
        <f>H153+H157+H159+H161+H163+H165+H169+H172+H179+H167+H138+H155</f>
        <v>1170.7524000000001</v>
      </c>
      <c r="I137" s="19">
        <f>I153+I157+I159+I161+I163+I165+I169+I172+I179+I167+I138+I155</f>
        <v>80.95</v>
      </c>
      <c r="J137" s="19">
        <f>J153+J157+J159+J161+J163+J165+J169+J172+J179+J167+J138+J155</f>
        <v>416.4</v>
      </c>
      <c r="K137" s="19">
        <f t="shared" ref="K137:L137" si="54">K153+K157+K159+K161+K163+K165+K169+K172+K179+K167+K138+K155</f>
        <v>0</v>
      </c>
      <c r="L137" s="19">
        <f t="shared" si="54"/>
        <v>50688.802399999993</v>
      </c>
    </row>
    <row r="138" spans="1:13" ht="25.5" hidden="1">
      <c r="A138" s="65" t="s">
        <v>155</v>
      </c>
      <c r="B138" s="42" t="s">
        <v>27</v>
      </c>
      <c r="C138" s="42" t="s">
        <v>38</v>
      </c>
      <c r="D138" s="42" t="s">
        <v>49</v>
      </c>
      <c r="E138" s="42" t="s">
        <v>156</v>
      </c>
      <c r="F138" s="42"/>
      <c r="G138" s="66">
        <f>G139+G141+G143+G145+G147+G149+G151</f>
        <v>2300</v>
      </c>
      <c r="H138" s="66">
        <f>H139+H141+H143+H145+H147+H149+H151</f>
        <v>650</v>
      </c>
      <c r="I138" s="66">
        <f>I139+I141+I143+I145+I147+I149+I151</f>
        <v>81.45</v>
      </c>
      <c r="J138" s="66">
        <f>J139+J141+J143+J145+J147+J149+J151</f>
        <v>0</v>
      </c>
      <c r="K138" s="66">
        <f t="shared" ref="K138:L138" si="55">K139+K141+K143+K145+K147+K149+K151</f>
        <v>0</v>
      </c>
      <c r="L138" s="66">
        <f t="shared" si="55"/>
        <v>3031.45</v>
      </c>
    </row>
    <row r="139" spans="1:13" s="20" customFormat="1" ht="51" hidden="1">
      <c r="A139" s="64" t="s">
        <v>157</v>
      </c>
      <c r="B139" s="18" t="s">
        <v>27</v>
      </c>
      <c r="C139" s="18" t="s">
        <v>38</v>
      </c>
      <c r="D139" s="18" t="s">
        <v>49</v>
      </c>
      <c r="E139" s="18" t="s">
        <v>158</v>
      </c>
      <c r="F139" s="18"/>
      <c r="G139" s="19">
        <f>G140</f>
        <v>1000</v>
      </c>
      <c r="H139" s="19">
        <f>H140</f>
        <v>0</v>
      </c>
      <c r="I139" s="19">
        <f>I140</f>
        <v>0</v>
      </c>
      <c r="J139" s="19">
        <f>J140</f>
        <v>0</v>
      </c>
      <c r="K139" s="19">
        <f t="shared" ref="K139:L139" si="56">K140</f>
        <v>0</v>
      </c>
      <c r="L139" s="19">
        <f t="shared" si="56"/>
        <v>1000</v>
      </c>
    </row>
    <row r="140" spans="1:13" ht="38.25" hidden="1">
      <c r="A140" s="28" t="s">
        <v>159</v>
      </c>
      <c r="B140" s="24" t="s">
        <v>27</v>
      </c>
      <c r="C140" s="24" t="s">
        <v>38</v>
      </c>
      <c r="D140" s="24" t="s">
        <v>49</v>
      </c>
      <c r="E140" s="24" t="s">
        <v>158</v>
      </c>
      <c r="F140" s="24" t="s">
        <v>160</v>
      </c>
      <c r="G140" s="25">
        <v>1000</v>
      </c>
      <c r="H140" s="26"/>
      <c r="I140" s="27"/>
      <c r="J140" s="27"/>
      <c r="K140" s="27"/>
      <c r="L140" s="16">
        <f t="shared" si="30"/>
        <v>1000</v>
      </c>
    </row>
    <row r="141" spans="1:13" s="20" customFormat="1" hidden="1">
      <c r="A141" s="64" t="s">
        <v>161</v>
      </c>
      <c r="B141" s="18" t="s">
        <v>27</v>
      </c>
      <c r="C141" s="18" t="s">
        <v>38</v>
      </c>
      <c r="D141" s="18" t="s">
        <v>49</v>
      </c>
      <c r="E141" s="18" t="s">
        <v>162</v>
      </c>
      <c r="F141" s="18"/>
      <c r="G141" s="19">
        <f>G142</f>
        <v>300</v>
      </c>
      <c r="H141" s="19">
        <f>H142</f>
        <v>0</v>
      </c>
      <c r="I141" s="19">
        <f>I142</f>
        <v>0</v>
      </c>
      <c r="J141" s="19">
        <f>J142</f>
        <v>0</v>
      </c>
      <c r="K141" s="19">
        <f t="shared" ref="K141:L141" si="57">K142</f>
        <v>0</v>
      </c>
      <c r="L141" s="19">
        <f t="shared" si="57"/>
        <v>300</v>
      </c>
    </row>
    <row r="142" spans="1:13" ht="38.25" hidden="1">
      <c r="A142" s="28" t="s">
        <v>159</v>
      </c>
      <c r="B142" s="24" t="s">
        <v>27</v>
      </c>
      <c r="C142" s="24" t="s">
        <v>38</v>
      </c>
      <c r="D142" s="24" t="s">
        <v>49</v>
      </c>
      <c r="E142" s="24" t="s">
        <v>162</v>
      </c>
      <c r="F142" s="24" t="s">
        <v>160</v>
      </c>
      <c r="G142" s="25">
        <v>300</v>
      </c>
      <c r="H142" s="26"/>
      <c r="I142" s="27"/>
      <c r="J142" s="27"/>
      <c r="K142" s="27"/>
      <c r="L142" s="16">
        <f t="shared" si="30"/>
        <v>300</v>
      </c>
    </row>
    <row r="143" spans="1:13" s="20" customFormat="1" hidden="1">
      <c r="A143" s="64" t="s">
        <v>163</v>
      </c>
      <c r="B143" s="18" t="s">
        <v>27</v>
      </c>
      <c r="C143" s="18" t="s">
        <v>38</v>
      </c>
      <c r="D143" s="18" t="s">
        <v>49</v>
      </c>
      <c r="E143" s="18" t="s">
        <v>164</v>
      </c>
      <c r="F143" s="18"/>
      <c r="G143" s="19">
        <f>G144</f>
        <v>300</v>
      </c>
      <c r="H143" s="19">
        <f>H144</f>
        <v>0</v>
      </c>
      <c r="I143" s="19">
        <f>I144</f>
        <v>0</v>
      </c>
      <c r="J143" s="19">
        <f>J144</f>
        <v>0</v>
      </c>
      <c r="K143" s="19">
        <f t="shared" ref="K143:L143" si="58">K144</f>
        <v>0</v>
      </c>
      <c r="L143" s="19">
        <f t="shared" si="58"/>
        <v>300</v>
      </c>
    </row>
    <row r="144" spans="1:13" ht="38.25" hidden="1">
      <c r="A144" s="28" t="s">
        <v>159</v>
      </c>
      <c r="B144" s="24" t="s">
        <v>27</v>
      </c>
      <c r="C144" s="24" t="s">
        <v>38</v>
      </c>
      <c r="D144" s="24" t="s">
        <v>49</v>
      </c>
      <c r="E144" s="24" t="s">
        <v>164</v>
      </c>
      <c r="F144" s="24" t="s">
        <v>160</v>
      </c>
      <c r="G144" s="25">
        <v>300</v>
      </c>
      <c r="H144" s="26"/>
      <c r="I144" s="27"/>
      <c r="J144" s="27"/>
      <c r="K144" s="27"/>
      <c r="L144" s="16">
        <f t="shared" si="30"/>
        <v>300</v>
      </c>
    </row>
    <row r="145" spans="1:12" s="20" customFormat="1" hidden="1">
      <c r="A145" s="64" t="s">
        <v>165</v>
      </c>
      <c r="B145" s="18" t="s">
        <v>27</v>
      </c>
      <c r="C145" s="18" t="s">
        <v>38</v>
      </c>
      <c r="D145" s="18" t="s">
        <v>49</v>
      </c>
      <c r="E145" s="18" t="s">
        <v>166</v>
      </c>
      <c r="F145" s="18"/>
      <c r="G145" s="19">
        <f>G146</f>
        <v>150</v>
      </c>
      <c r="H145" s="19">
        <f>H146</f>
        <v>0</v>
      </c>
      <c r="I145" s="19">
        <f>I146</f>
        <v>0</v>
      </c>
      <c r="J145" s="19">
        <f>J146</f>
        <v>0</v>
      </c>
      <c r="K145" s="19">
        <f t="shared" ref="K145:L145" si="59">K146</f>
        <v>0</v>
      </c>
      <c r="L145" s="19">
        <f t="shared" si="59"/>
        <v>150</v>
      </c>
    </row>
    <row r="146" spans="1:12" ht="38.25" hidden="1">
      <c r="A146" s="28" t="s">
        <v>159</v>
      </c>
      <c r="B146" s="24" t="s">
        <v>27</v>
      </c>
      <c r="C146" s="24" t="s">
        <v>38</v>
      </c>
      <c r="D146" s="24" t="s">
        <v>49</v>
      </c>
      <c r="E146" s="24" t="s">
        <v>166</v>
      </c>
      <c r="F146" s="24" t="s">
        <v>160</v>
      </c>
      <c r="G146" s="25">
        <v>150</v>
      </c>
      <c r="H146" s="26"/>
      <c r="I146" s="27"/>
      <c r="J146" s="27"/>
      <c r="K146" s="27"/>
      <c r="L146" s="16">
        <f t="shared" si="30"/>
        <v>150</v>
      </c>
    </row>
    <row r="147" spans="1:12" s="20" customFormat="1" hidden="1">
      <c r="A147" s="64" t="s">
        <v>167</v>
      </c>
      <c r="B147" s="18" t="s">
        <v>27</v>
      </c>
      <c r="C147" s="18" t="s">
        <v>38</v>
      </c>
      <c r="D147" s="18" t="s">
        <v>49</v>
      </c>
      <c r="E147" s="18" t="s">
        <v>168</v>
      </c>
      <c r="F147" s="18"/>
      <c r="G147" s="19">
        <f>G148</f>
        <v>550</v>
      </c>
      <c r="H147" s="19">
        <f>H148</f>
        <v>250</v>
      </c>
      <c r="I147" s="19">
        <f>I148</f>
        <v>0</v>
      </c>
      <c r="J147" s="19">
        <f>J148</f>
        <v>0</v>
      </c>
      <c r="K147" s="19">
        <f t="shared" ref="K147:L147" si="60">K148</f>
        <v>0</v>
      </c>
      <c r="L147" s="19">
        <f t="shared" si="60"/>
        <v>800</v>
      </c>
    </row>
    <row r="148" spans="1:12" ht="38.25" hidden="1">
      <c r="A148" s="28" t="s">
        <v>159</v>
      </c>
      <c r="B148" s="24" t="s">
        <v>27</v>
      </c>
      <c r="C148" s="24" t="s">
        <v>38</v>
      </c>
      <c r="D148" s="24" t="s">
        <v>49</v>
      </c>
      <c r="E148" s="24" t="s">
        <v>168</v>
      </c>
      <c r="F148" s="24" t="s">
        <v>160</v>
      </c>
      <c r="G148" s="25">
        <v>550</v>
      </c>
      <c r="H148" s="26">
        <v>250</v>
      </c>
      <c r="I148" s="27"/>
      <c r="J148" s="27"/>
      <c r="K148" s="27"/>
      <c r="L148" s="16">
        <f t="shared" si="30"/>
        <v>800</v>
      </c>
    </row>
    <row r="149" spans="1:12" s="20" customFormat="1" hidden="1">
      <c r="A149" s="68" t="s">
        <v>169</v>
      </c>
      <c r="B149" s="18" t="s">
        <v>27</v>
      </c>
      <c r="C149" s="18" t="s">
        <v>38</v>
      </c>
      <c r="D149" s="18" t="s">
        <v>49</v>
      </c>
      <c r="E149" s="18" t="s">
        <v>170</v>
      </c>
      <c r="F149" s="18"/>
      <c r="G149" s="19">
        <f>G150</f>
        <v>0</v>
      </c>
      <c r="H149" s="19">
        <f>H150</f>
        <v>400</v>
      </c>
      <c r="I149" s="19">
        <f>I150</f>
        <v>0</v>
      </c>
      <c r="J149" s="19">
        <f>J150</f>
        <v>0</v>
      </c>
      <c r="K149" s="19">
        <f t="shared" ref="K149:L149" si="61">K150</f>
        <v>0</v>
      </c>
      <c r="L149" s="19">
        <f t="shared" si="61"/>
        <v>400</v>
      </c>
    </row>
    <row r="150" spans="1:12" ht="38.25" hidden="1">
      <c r="A150" s="28" t="s">
        <v>159</v>
      </c>
      <c r="B150" s="24" t="s">
        <v>27</v>
      </c>
      <c r="C150" s="24" t="s">
        <v>38</v>
      </c>
      <c r="D150" s="24" t="s">
        <v>49</v>
      </c>
      <c r="E150" s="24" t="s">
        <v>170</v>
      </c>
      <c r="F150" s="24" t="s">
        <v>160</v>
      </c>
      <c r="G150" s="25"/>
      <c r="H150" s="26">
        <v>400</v>
      </c>
      <c r="I150" s="27"/>
      <c r="J150" s="27"/>
      <c r="K150" s="27"/>
      <c r="L150" s="16">
        <f t="shared" ref="L150:L214" si="62">I150+H150+G150+J150+K150</f>
        <v>400</v>
      </c>
    </row>
    <row r="151" spans="1:12" s="20" customFormat="1" hidden="1">
      <c r="A151" s="68" t="s">
        <v>171</v>
      </c>
      <c r="B151" s="18" t="s">
        <v>27</v>
      </c>
      <c r="C151" s="18" t="s">
        <v>38</v>
      </c>
      <c r="D151" s="18" t="s">
        <v>49</v>
      </c>
      <c r="E151" s="18" t="s">
        <v>172</v>
      </c>
      <c r="F151" s="18"/>
      <c r="G151" s="19">
        <f>G152</f>
        <v>0</v>
      </c>
      <c r="H151" s="19">
        <f>H152</f>
        <v>0</v>
      </c>
      <c r="I151" s="19">
        <f>I152</f>
        <v>81.45</v>
      </c>
      <c r="J151" s="19">
        <f>J152</f>
        <v>0</v>
      </c>
      <c r="K151" s="19">
        <f t="shared" ref="K151:L151" si="63">K152</f>
        <v>0</v>
      </c>
      <c r="L151" s="19">
        <f t="shared" si="63"/>
        <v>81.45</v>
      </c>
    </row>
    <row r="152" spans="1:12" ht="38.25" hidden="1">
      <c r="A152" s="30" t="s">
        <v>173</v>
      </c>
      <c r="B152" s="24" t="s">
        <v>27</v>
      </c>
      <c r="C152" s="24" t="s">
        <v>38</v>
      </c>
      <c r="D152" s="24" t="s">
        <v>49</v>
      </c>
      <c r="E152" s="24" t="s">
        <v>172</v>
      </c>
      <c r="F152" s="24" t="s">
        <v>174</v>
      </c>
      <c r="G152" s="25"/>
      <c r="H152" s="26"/>
      <c r="I152" s="27">
        <v>81.45</v>
      </c>
      <c r="J152" s="27"/>
      <c r="K152" s="27"/>
      <c r="L152" s="16">
        <f t="shared" si="62"/>
        <v>81.45</v>
      </c>
    </row>
    <row r="153" spans="1:12" s="31" customFormat="1" hidden="1">
      <c r="A153" s="69" t="s">
        <v>175</v>
      </c>
      <c r="B153" s="10" t="s">
        <v>27</v>
      </c>
      <c r="C153" s="10" t="s">
        <v>38</v>
      </c>
      <c r="D153" s="10" t="s">
        <v>49</v>
      </c>
      <c r="E153" s="10" t="s">
        <v>176</v>
      </c>
      <c r="F153" s="10"/>
      <c r="G153" s="11">
        <f>G154</f>
        <v>5800</v>
      </c>
      <c r="H153" s="11">
        <f>H154</f>
        <v>0</v>
      </c>
      <c r="I153" s="11">
        <f>I154</f>
        <v>0</v>
      </c>
      <c r="J153" s="11">
        <f>J154</f>
        <v>200</v>
      </c>
      <c r="K153" s="11">
        <f t="shared" ref="K153:L153" si="64">K154</f>
        <v>0</v>
      </c>
      <c r="L153" s="11">
        <f t="shared" si="64"/>
        <v>6000</v>
      </c>
    </row>
    <row r="154" spans="1:12" ht="38.25" hidden="1">
      <c r="A154" s="28" t="s">
        <v>159</v>
      </c>
      <c r="B154" s="24" t="s">
        <v>27</v>
      </c>
      <c r="C154" s="24" t="s">
        <v>38</v>
      </c>
      <c r="D154" s="24" t="s">
        <v>49</v>
      </c>
      <c r="E154" s="24" t="s">
        <v>176</v>
      </c>
      <c r="F154" s="24" t="s">
        <v>160</v>
      </c>
      <c r="G154" s="25">
        <v>5800</v>
      </c>
      <c r="H154" s="26"/>
      <c r="I154" s="27"/>
      <c r="J154" s="27">
        <v>200</v>
      </c>
      <c r="K154" s="27"/>
      <c r="L154" s="16">
        <f t="shared" si="62"/>
        <v>6000</v>
      </c>
    </row>
    <row r="155" spans="1:12" hidden="1">
      <c r="A155" s="70" t="s">
        <v>175</v>
      </c>
      <c r="B155" s="10" t="s">
        <v>27</v>
      </c>
      <c r="C155" s="10" t="s">
        <v>38</v>
      </c>
      <c r="D155" s="10" t="s">
        <v>49</v>
      </c>
      <c r="E155" s="10" t="s">
        <v>176</v>
      </c>
      <c r="F155" s="10"/>
      <c r="G155" s="11">
        <f>G156</f>
        <v>0</v>
      </c>
      <c r="H155" s="11">
        <f>H156</f>
        <v>2.3999999999999998E-3</v>
      </c>
      <c r="I155" s="11">
        <f>I156</f>
        <v>0</v>
      </c>
      <c r="J155" s="11">
        <f>J156</f>
        <v>0</v>
      </c>
      <c r="K155" s="11">
        <f t="shared" ref="K155:L155" si="65">K156</f>
        <v>0</v>
      </c>
      <c r="L155" s="11">
        <f t="shared" si="65"/>
        <v>2.3999999999999998E-3</v>
      </c>
    </row>
    <row r="156" spans="1:12" ht="38.25" hidden="1">
      <c r="A156" s="28" t="s">
        <v>159</v>
      </c>
      <c r="B156" s="18" t="s">
        <v>27</v>
      </c>
      <c r="C156" s="18" t="s">
        <v>38</v>
      </c>
      <c r="D156" s="18" t="s">
        <v>49</v>
      </c>
      <c r="E156" s="18" t="s">
        <v>176</v>
      </c>
      <c r="F156" s="13" t="s">
        <v>160</v>
      </c>
      <c r="G156" s="25"/>
      <c r="H156" s="26">
        <v>2.3999999999999998E-3</v>
      </c>
      <c r="I156" s="27"/>
      <c r="J156" s="27"/>
      <c r="K156" s="27"/>
      <c r="L156" s="16">
        <f t="shared" si="62"/>
        <v>2.3999999999999998E-3</v>
      </c>
    </row>
    <row r="157" spans="1:12" s="31" customFormat="1" hidden="1">
      <c r="A157" s="71" t="s">
        <v>177</v>
      </c>
      <c r="B157" s="10" t="s">
        <v>27</v>
      </c>
      <c r="C157" s="10" t="s">
        <v>38</v>
      </c>
      <c r="D157" s="10" t="s">
        <v>49</v>
      </c>
      <c r="E157" s="10" t="s">
        <v>178</v>
      </c>
      <c r="F157" s="10"/>
      <c r="G157" s="11">
        <f>G158</f>
        <v>554</v>
      </c>
      <c r="H157" s="11">
        <f>H158</f>
        <v>0</v>
      </c>
      <c r="I157" s="11">
        <f>I158</f>
        <v>0</v>
      </c>
      <c r="J157" s="11">
        <f>J158</f>
        <v>0</v>
      </c>
      <c r="K157" s="11">
        <f t="shared" ref="K157:L157" si="66">K158</f>
        <v>0</v>
      </c>
      <c r="L157" s="11">
        <f t="shared" si="66"/>
        <v>554</v>
      </c>
    </row>
    <row r="158" spans="1:12" ht="38.25" hidden="1">
      <c r="A158" s="28" t="s">
        <v>159</v>
      </c>
      <c r="B158" s="24" t="s">
        <v>27</v>
      </c>
      <c r="C158" s="24" t="s">
        <v>38</v>
      </c>
      <c r="D158" s="24" t="s">
        <v>49</v>
      </c>
      <c r="E158" s="24" t="s">
        <v>178</v>
      </c>
      <c r="F158" s="24" t="s">
        <v>160</v>
      </c>
      <c r="G158" s="25">
        <v>554</v>
      </c>
      <c r="H158" s="26"/>
      <c r="I158" s="27"/>
      <c r="J158" s="27"/>
      <c r="K158" s="27"/>
      <c r="L158" s="16">
        <f t="shared" si="62"/>
        <v>554</v>
      </c>
    </row>
    <row r="159" spans="1:12" s="31" customFormat="1" hidden="1">
      <c r="A159" s="71" t="s">
        <v>165</v>
      </c>
      <c r="B159" s="10" t="s">
        <v>27</v>
      </c>
      <c r="C159" s="10" t="s">
        <v>38</v>
      </c>
      <c r="D159" s="10" t="s">
        <v>49</v>
      </c>
      <c r="E159" s="10" t="s">
        <v>179</v>
      </c>
      <c r="F159" s="10"/>
      <c r="G159" s="11">
        <f>G160</f>
        <v>263</v>
      </c>
      <c r="H159" s="11">
        <f>H160</f>
        <v>0</v>
      </c>
      <c r="I159" s="11">
        <f>I160</f>
        <v>0</v>
      </c>
      <c r="J159" s="11">
        <f>J160</f>
        <v>0</v>
      </c>
      <c r="K159" s="11">
        <f t="shared" ref="K159:L159" si="67">K160</f>
        <v>0</v>
      </c>
      <c r="L159" s="11">
        <f t="shared" si="67"/>
        <v>263</v>
      </c>
    </row>
    <row r="160" spans="1:12" ht="38.25" hidden="1">
      <c r="A160" s="28" t="s">
        <v>159</v>
      </c>
      <c r="B160" s="24" t="s">
        <v>27</v>
      </c>
      <c r="C160" s="24" t="s">
        <v>38</v>
      </c>
      <c r="D160" s="24" t="s">
        <v>49</v>
      </c>
      <c r="E160" s="24" t="s">
        <v>179</v>
      </c>
      <c r="F160" s="24" t="s">
        <v>160</v>
      </c>
      <c r="G160" s="25">
        <v>263</v>
      </c>
      <c r="H160" s="26"/>
      <c r="I160" s="27"/>
      <c r="J160" s="27"/>
      <c r="K160" s="27"/>
      <c r="L160" s="16">
        <f t="shared" si="62"/>
        <v>263</v>
      </c>
    </row>
    <row r="161" spans="1:12" s="31" customFormat="1" ht="25.5" hidden="1">
      <c r="A161" s="71" t="s">
        <v>180</v>
      </c>
      <c r="B161" s="10" t="s">
        <v>27</v>
      </c>
      <c r="C161" s="10" t="s">
        <v>38</v>
      </c>
      <c r="D161" s="10" t="s">
        <v>49</v>
      </c>
      <c r="E161" s="10" t="s">
        <v>181</v>
      </c>
      <c r="F161" s="10"/>
      <c r="G161" s="11">
        <f>G162</f>
        <v>397</v>
      </c>
      <c r="H161" s="11">
        <f>H162</f>
        <v>0</v>
      </c>
      <c r="I161" s="11">
        <f>I162</f>
        <v>0</v>
      </c>
      <c r="J161" s="11">
        <f>J162</f>
        <v>0</v>
      </c>
      <c r="K161" s="11">
        <f t="shared" ref="K161:L161" si="68">K162</f>
        <v>0</v>
      </c>
      <c r="L161" s="11">
        <f t="shared" si="68"/>
        <v>397</v>
      </c>
    </row>
    <row r="162" spans="1:12" ht="38.25" hidden="1">
      <c r="A162" s="28" t="s">
        <v>159</v>
      </c>
      <c r="B162" s="24" t="s">
        <v>27</v>
      </c>
      <c r="C162" s="24" t="s">
        <v>38</v>
      </c>
      <c r="D162" s="24" t="s">
        <v>49</v>
      </c>
      <c r="E162" s="24" t="s">
        <v>181</v>
      </c>
      <c r="F162" s="24" t="s">
        <v>160</v>
      </c>
      <c r="G162" s="25">
        <v>397</v>
      </c>
      <c r="H162" s="26"/>
      <c r="I162" s="27"/>
      <c r="J162" s="27"/>
      <c r="K162" s="27"/>
      <c r="L162" s="16">
        <f t="shared" si="62"/>
        <v>397</v>
      </c>
    </row>
    <row r="163" spans="1:12" s="31" customFormat="1" hidden="1">
      <c r="A163" s="71" t="s">
        <v>182</v>
      </c>
      <c r="B163" s="10" t="s">
        <v>27</v>
      </c>
      <c r="C163" s="10" t="s">
        <v>38</v>
      </c>
      <c r="D163" s="10" t="s">
        <v>49</v>
      </c>
      <c r="E163" s="10" t="s">
        <v>183</v>
      </c>
      <c r="F163" s="10"/>
      <c r="G163" s="11">
        <f>G164</f>
        <v>716</v>
      </c>
      <c r="H163" s="11">
        <f>H164</f>
        <v>0</v>
      </c>
      <c r="I163" s="11">
        <f>I164</f>
        <v>0</v>
      </c>
      <c r="J163" s="11">
        <f>J164</f>
        <v>0</v>
      </c>
      <c r="K163" s="11">
        <f t="shared" ref="K163:L163" si="69">K164</f>
        <v>0</v>
      </c>
      <c r="L163" s="11">
        <f t="shared" si="69"/>
        <v>716</v>
      </c>
    </row>
    <row r="164" spans="1:12" ht="38.25" hidden="1">
      <c r="A164" s="28" t="s">
        <v>159</v>
      </c>
      <c r="B164" s="24" t="s">
        <v>27</v>
      </c>
      <c r="C164" s="24" t="s">
        <v>38</v>
      </c>
      <c r="D164" s="24" t="s">
        <v>49</v>
      </c>
      <c r="E164" s="24" t="s">
        <v>183</v>
      </c>
      <c r="F164" s="24" t="s">
        <v>160</v>
      </c>
      <c r="G164" s="25">
        <v>716</v>
      </c>
      <c r="H164" s="26"/>
      <c r="I164" s="27"/>
      <c r="J164" s="27"/>
      <c r="K164" s="27"/>
      <c r="L164" s="16">
        <f t="shared" si="62"/>
        <v>716</v>
      </c>
    </row>
    <row r="165" spans="1:12" s="31" customFormat="1" hidden="1">
      <c r="A165" s="71" t="s">
        <v>184</v>
      </c>
      <c r="B165" s="10" t="s">
        <v>27</v>
      </c>
      <c r="C165" s="10" t="s">
        <v>38</v>
      </c>
      <c r="D165" s="10" t="s">
        <v>49</v>
      </c>
      <c r="E165" s="10" t="s">
        <v>185</v>
      </c>
      <c r="F165" s="10"/>
      <c r="G165" s="11">
        <f>G166</f>
        <v>31822</v>
      </c>
      <c r="H165" s="11">
        <f>H166</f>
        <v>0</v>
      </c>
      <c r="I165" s="11">
        <f>I166</f>
        <v>-0.5</v>
      </c>
      <c r="J165" s="11">
        <f>J166</f>
        <v>0</v>
      </c>
      <c r="K165" s="11">
        <f t="shared" ref="K165:L165" si="70">K166</f>
        <v>0</v>
      </c>
      <c r="L165" s="11">
        <f t="shared" si="70"/>
        <v>31821.5</v>
      </c>
    </row>
    <row r="166" spans="1:12" ht="38.25" hidden="1">
      <c r="A166" s="28" t="s">
        <v>159</v>
      </c>
      <c r="B166" s="24" t="s">
        <v>27</v>
      </c>
      <c r="C166" s="24" t="s">
        <v>38</v>
      </c>
      <c r="D166" s="24" t="s">
        <v>49</v>
      </c>
      <c r="E166" s="24" t="s">
        <v>185</v>
      </c>
      <c r="F166" s="24" t="s">
        <v>160</v>
      </c>
      <c r="G166" s="25">
        <v>31822</v>
      </c>
      <c r="H166" s="26"/>
      <c r="I166" s="27">
        <v>-0.5</v>
      </c>
      <c r="J166" s="27"/>
      <c r="K166" s="27"/>
      <c r="L166" s="16">
        <f t="shared" si="62"/>
        <v>31821.5</v>
      </c>
    </row>
    <row r="167" spans="1:12" s="31" customFormat="1" hidden="1">
      <c r="A167" s="72" t="s">
        <v>186</v>
      </c>
      <c r="B167" s="10" t="s">
        <v>27</v>
      </c>
      <c r="C167" s="10" t="s">
        <v>38</v>
      </c>
      <c r="D167" s="10" t="s">
        <v>49</v>
      </c>
      <c r="E167" s="10" t="s">
        <v>187</v>
      </c>
      <c r="F167" s="10"/>
      <c r="G167" s="11">
        <f>G168</f>
        <v>2937.6</v>
      </c>
      <c r="H167" s="11">
        <f>H168</f>
        <v>0</v>
      </c>
      <c r="I167" s="11">
        <f>I168</f>
        <v>0</v>
      </c>
      <c r="J167" s="11">
        <f>J168</f>
        <v>0</v>
      </c>
      <c r="K167" s="11">
        <f t="shared" ref="K167:L167" si="71">K168</f>
        <v>0</v>
      </c>
      <c r="L167" s="11">
        <f t="shared" si="71"/>
        <v>2937.6</v>
      </c>
    </row>
    <row r="168" spans="1:12" ht="38.25" hidden="1">
      <c r="A168" s="28" t="s">
        <v>159</v>
      </c>
      <c r="B168" s="24" t="s">
        <v>27</v>
      </c>
      <c r="C168" s="24" t="s">
        <v>38</v>
      </c>
      <c r="D168" s="24" t="s">
        <v>49</v>
      </c>
      <c r="E168" s="24" t="s">
        <v>187</v>
      </c>
      <c r="F168" s="24" t="s">
        <v>160</v>
      </c>
      <c r="G168" s="25">
        <v>2937.6</v>
      </c>
      <c r="H168" s="26"/>
      <c r="I168" s="27"/>
      <c r="J168" s="27"/>
      <c r="K168" s="27"/>
      <c r="L168" s="16">
        <f t="shared" si="62"/>
        <v>2937.6</v>
      </c>
    </row>
    <row r="169" spans="1:12" s="31" customFormat="1" ht="38.25" hidden="1">
      <c r="A169" s="55" t="s">
        <v>152</v>
      </c>
      <c r="B169" s="10" t="s">
        <v>27</v>
      </c>
      <c r="C169" s="10" t="s">
        <v>38</v>
      </c>
      <c r="D169" s="10" t="s">
        <v>49</v>
      </c>
      <c r="E169" s="10" t="s">
        <v>153</v>
      </c>
      <c r="F169" s="10"/>
      <c r="G169" s="11">
        <f>G171+G170</f>
        <v>51.3</v>
      </c>
      <c r="H169" s="11">
        <f>H171+H170</f>
        <v>0</v>
      </c>
      <c r="I169" s="11">
        <f>I171+I170</f>
        <v>0</v>
      </c>
      <c r="J169" s="11">
        <f>J171+J170</f>
        <v>0</v>
      </c>
      <c r="K169" s="11">
        <f t="shared" ref="K169:L169" si="72">K171+K170</f>
        <v>0</v>
      </c>
      <c r="L169" s="11">
        <f t="shared" si="72"/>
        <v>51.3</v>
      </c>
    </row>
    <row r="170" spans="1:12" s="31" customFormat="1" ht="25.5" hidden="1">
      <c r="A170" s="28" t="s">
        <v>41</v>
      </c>
      <c r="B170" s="24" t="s">
        <v>27</v>
      </c>
      <c r="C170" s="24" t="s">
        <v>38</v>
      </c>
      <c r="D170" s="24" t="s">
        <v>49</v>
      </c>
      <c r="E170" s="24" t="s">
        <v>153</v>
      </c>
      <c r="F170" s="24" t="s">
        <v>42</v>
      </c>
      <c r="G170" s="14">
        <v>20</v>
      </c>
      <c r="H170" s="56"/>
      <c r="I170" s="27">
        <v>1.8</v>
      </c>
      <c r="J170" s="27"/>
      <c r="K170" s="27"/>
      <c r="L170" s="16">
        <f t="shared" si="62"/>
        <v>21.8</v>
      </c>
    </row>
    <row r="171" spans="1:12" ht="25.5" hidden="1">
      <c r="A171" s="28" t="s">
        <v>43</v>
      </c>
      <c r="B171" s="24" t="s">
        <v>27</v>
      </c>
      <c r="C171" s="24" t="s">
        <v>38</v>
      </c>
      <c r="D171" s="24" t="s">
        <v>49</v>
      </c>
      <c r="E171" s="24" t="s">
        <v>153</v>
      </c>
      <c r="F171" s="24" t="s">
        <v>44</v>
      </c>
      <c r="G171" s="25">
        <v>31.3</v>
      </c>
      <c r="H171" s="26"/>
      <c r="I171" s="27">
        <v>-1.8</v>
      </c>
      <c r="J171" s="27"/>
      <c r="K171" s="27"/>
      <c r="L171" s="16">
        <f t="shared" si="62"/>
        <v>29.5</v>
      </c>
    </row>
    <row r="172" spans="1:12" s="31" customFormat="1" ht="38.25" hidden="1">
      <c r="A172" s="72" t="s">
        <v>188</v>
      </c>
      <c r="B172" s="10" t="s">
        <v>27</v>
      </c>
      <c r="C172" s="10" t="s">
        <v>38</v>
      </c>
      <c r="D172" s="10" t="s">
        <v>49</v>
      </c>
      <c r="E172" s="10" t="s">
        <v>189</v>
      </c>
      <c r="F172" s="10"/>
      <c r="G172" s="11">
        <f>G173+G174+G176+G175+G177+G178</f>
        <v>1066</v>
      </c>
      <c r="H172" s="11">
        <f>H173+H174+H176+H175+H177+H178</f>
        <v>0</v>
      </c>
      <c r="I172" s="11">
        <f>I173+I174+I176+I175+I177+I178</f>
        <v>0</v>
      </c>
      <c r="J172" s="11">
        <f>J173+J174+J176+J175+J177+J178</f>
        <v>48</v>
      </c>
      <c r="K172" s="11">
        <f t="shared" ref="K172:L172" si="73">K173+K174+K176+K175+K177+K178</f>
        <v>0</v>
      </c>
      <c r="L172" s="11">
        <f t="shared" si="73"/>
        <v>1114</v>
      </c>
    </row>
    <row r="173" spans="1:12" hidden="1">
      <c r="A173" s="12" t="s">
        <v>30</v>
      </c>
      <c r="B173" s="24" t="s">
        <v>27</v>
      </c>
      <c r="C173" s="24" t="s">
        <v>38</v>
      </c>
      <c r="D173" s="24" t="s">
        <v>49</v>
      </c>
      <c r="E173" s="24" t="s">
        <v>189</v>
      </c>
      <c r="F173" s="24" t="s">
        <v>31</v>
      </c>
      <c r="G173" s="25">
        <v>841.8</v>
      </c>
      <c r="H173" s="26"/>
      <c r="I173" s="27"/>
      <c r="J173" s="27">
        <v>48</v>
      </c>
      <c r="K173" s="27"/>
      <c r="L173" s="16">
        <f t="shared" si="62"/>
        <v>889.8</v>
      </c>
    </row>
    <row r="174" spans="1:12" ht="25.5" hidden="1">
      <c r="A174" s="28" t="s">
        <v>35</v>
      </c>
      <c r="B174" s="24" t="s">
        <v>27</v>
      </c>
      <c r="C174" s="24" t="s">
        <v>38</v>
      </c>
      <c r="D174" s="24" t="s">
        <v>49</v>
      </c>
      <c r="E174" s="24" t="s">
        <v>189</v>
      </c>
      <c r="F174" s="24" t="s">
        <v>36</v>
      </c>
      <c r="G174" s="25">
        <v>2.4500000000000002</v>
      </c>
      <c r="H174" s="26"/>
      <c r="I174" s="27"/>
      <c r="J174" s="27"/>
      <c r="K174" s="27"/>
      <c r="L174" s="16">
        <f t="shared" si="62"/>
        <v>2.4500000000000002</v>
      </c>
    </row>
    <row r="175" spans="1:12" ht="25.5" hidden="1">
      <c r="A175" s="28" t="s">
        <v>41</v>
      </c>
      <c r="B175" s="24" t="s">
        <v>27</v>
      </c>
      <c r="C175" s="24" t="s">
        <v>38</v>
      </c>
      <c r="D175" s="24" t="s">
        <v>49</v>
      </c>
      <c r="E175" s="24" t="s">
        <v>189</v>
      </c>
      <c r="F175" s="24" t="s">
        <v>42</v>
      </c>
      <c r="G175" s="25">
        <v>60</v>
      </c>
      <c r="H175" s="26"/>
      <c r="I175" s="27"/>
      <c r="J175" s="27"/>
      <c r="K175" s="27"/>
      <c r="L175" s="16">
        <f t="shared" si="62"/>
        <v>60</v>
      </c>
    </row>
    <row r="176" spans="1:12" ht="25.5" hidden="1">
      <c r="A176" s="28" t="s">
        <v>43</v>
      </c>
      <c r="B176" s="24" t="s">
        <v>27</v>
      </c>
      <c r="C176" s="24" t="s">
        <v>38</v>
      </c>
      <c r="D176" s="24" t="s">
        <v>49</v>
      </c>
      <c r="E176" s="24" t="s">
        <v>189</v>
      </c>
      <c r="F176" s="24" t="s">
        <v>44</v>
      </c>
      <c r="G176" s="25">
        <v>143.25</v>
      </c>
      <c r="H176" s="26"/>
      <c r="I176" s="27"/>
      <c r="J176" s="27"/>
      <c r="K176" s="27"/>
      <c r="L176" s="16">
        <f t="shared" si="62"/>
        <v>143.25</v>
      </c>
    </row>
    <row r="177" spans="1:12" ht="25.5" hidden="1">
      <c r="A177" s="30" t="s">
        <v>45</v>
      </c>
      <c r="B177" s="24" t="s">
        <v>27</v>
      </c>
      <c r="C177" s="24" t="s">
        <v>38</v>
      </c>
      <c r="D177" s="24" t="s">
        <v>49</v>
      </c>
      <c r="E177" s="24" t="s">
        <v>189</v>
      </c>
      <c r="F177" s="24" t="s">
        <v>46</v>
      </c>
      <c r="G177" s="25">
        <v>14.5</v>
      </c>
      <c r="H177" s="26"/>
      <c r="I177" s="27"/>
      <c r="J177" s="27"/>
      <c r="K177" s="27"/>
      <c r="L177" s="16">
        <f t="shared" si="62"/>
        <v>14.5</v>
      </c>
    </row>
    <row r="178" spans="1:12" ht="25.5" hidden="1">
      <c r="A178" s="30" t="s">
        <v>47</v>
      </c>
      <c r="B178" s="24" t="s">
        <v>27</v>
      </c>
      <c r="C178" s="24" t="s">
        <v>38</v>
      </c>
      <c r="D178" s="24" t="s">
        <v>49</v>
      </c>
      <c r="E178" s="24" t="s">
        <v>189</v>
      </c>
      <c r="F178" s="24" t="s">
        <v>48</v>
      </c>
      <c r="G178" s="25">
        <v>4</v>
      </c>
      <c r="H178" s="26"/>
      <c r="I178" s="27"/>
      <c r="J178" s="27"/>
      <c r="K178" s="27"/>
      <c r="L178" s="16">
        <f t="shared" si="62"/>
        <v>4</v>
      </c>
    </row>
    <row r="179" spans="1:12" s="31" customFormat="1" ht="38.25" hidden="1">
      <c r="A179" s="72" t="s">
        <v>190</v>
      </c>
      <c r="B179" s="10" t="s">
        <v>27</v>
      </c>
      <c r="C179" s="10" t="s">
        <v>38</v>
      </c>
      <c r="D179" s="10" t="s">
        <v>49</v>
      </c>
      <c r="E179" s="10" t="s">
        <v>191</v>
      </c>
      <c r="F179" s="10"/>
      <c r="G179" s="11">
        <f>G180+G181+G182</f>
        <v>3113.8</v>
      </c>
      <c r="H179" s="11">
        <f>H180+H181+H182</f>
        <v>520.75</v>
      </c>
      <c r="I179" s="11">
        <f>I180+I181+I182</f>
        <v>0</v>
      </c>
      <c r="J179" s="11">
        <f>J180+J181+J182</f>
        <v>168.4</v>
      </c>
      <c r="K179" s="11">
        <f t="shared" ref="K179:L179" si="74">K180+K181+K182</f>
        <v>0</v>
      </c>
      <c r="L179" s="11">
        <f t="shared" si="74"/>
        <v>3802.9500000000003</v>
      </c>
    </row>
    <row r="180" spans="1:12" hidden="1">
      <c r="A180" s="12" t="s">
        <v>30</v>
      </c>
      <c r="B180" s="24" t="s">
        <v>27</v>
      </c>
      <c r="C180" s="24" t="s">
        <v>38</v>
      </c>
      <c r="D180" s="24" t="s">
        <v>49</v>
      </c>
      <c r="E180" s="24" t="s">
        <v>191</v>
      </c>
      <c r="F180" s="24" t="s">
        <v>192</v>
      </c>
      <c r="G180" s="25">
        <v>3010.5</v>
      </c>
      <c r="H180" s="26"/>
      <c r="I180" s="27"/>
      <c r="J180" s="27">
        <v>168.4</v>
      </c>
      <c r="K180" s="27"/>
      <c r="L180" s="16">
        <f t="shared" si="62"/>
        <v>3178.9</v>
      </c>
    </row>
    <row r="181" spans="1:12" ht="25.5" hidden="1">
      <c r="A181" s="28" t="s">
        <v>35</v>
      </c>
      <c r="B181" s="24" t="s">
        <v>27</v>
      </c>
      <c r="C181" s="24" t="s">
        <v>38</v>
      </c>
      <c r="D181" s="24" t="s">
        <v>49</v>
      </c>
      <c r="E181" s="24" t="s">
        <v>191</v>
      </c>
      <c r="F181" s="24" t="s">
        <v>193</v>
      </c>
      <c r="G181" s="25">
        <v>73.3</v>
      </c>
      <c r="H181" s="26"/>
      <c r="I181" s="27"/>
      <c r="J181" s="27"/>
      <c r="K181" s="27"/>
      <c r="L181" s="16">
        <f t="shared" si="62"/>
        <v>73.3</v>
      </c>
    </row>
    <row r="182" spans="1:12" ht="25.5" hidden="1">
      <c r="A182" s="28" t="s">
        <v>43</v>
      </c>
      <c r="B182" s="24" t="s">
        <v>27</v>
      </c>
      <c r="C182" s="24" t="s">
        <v>38</v>
      </c>
      <c r="D182" s="24" t="s">
        <v>49</v>
      </c>
      <c r="E182" s="24" t="s">
        <v>191</v>
      </c>
      <c r="F182" s="24" t="s">
        <v>44</v>
      </c>
      <c r="G182" s="25">
        <v>30</v>
      </c>
      <c r="H182" s="26">
        <v>520.75</v>
      </c>
      <c r="I182" s="27"/>
      <c r="J182" s="27"/>
      <c r="K182" s="27"/>
      <c r="L182" s="16">
        <f t="shared" si="62"/>
        <v>550.75</v>
      </c>
    </row>
    <row r="183" spans="1:12" s="288" customFormat="1">
      <c r="A183" s="269" t="s">
        <v>1025</v>
      </c>
      <c r="B183" s="243" t="s">
        <v>27</v>
      </c>
      <c r="C183" s="243" t="s">
        <v>22</v>
      </c>
      <c r="D183" s="243" t="s">
        <v>67</v>
      </c>
      <c r="E183" s="243" t="s">
        <v>444</v>
      </c>
      <c r="F183" s="243"/>
      <c r="G183" s="244">
        <f>G184</f>
        <v>0</v>
      </c>
      <c r="H183" s="244">
        <f t="shared" ref="H183:L183" si="75">H184</f>
        <v>0</v>
      </c>
      <c r="I183" s="244">
        <f t="shared" si="75"/>
        <v>0</v>
      </c>
      <c r="J183" s="244">
        <f t="shared" si="75"/>
        <v>0</v>
      </c>
      <c r="K183" s="244">
        <f t="shared" si="75"/>
        <v>599</v>
      </c>
      <c r="L183" s="244">
        <f t="shared" si="75"/>
        <v>599</v>
      </c>
    </row>
    <row r="184" spans="1:12" ht="25.5">
      <c r="A184" s="30" t="s">
        <v>43</v>
      </c>
      <c r="B184" s="24" t="s">
        <v>27</v>
      </c>
      <c r="C184" s="24" t="s">
        <v>22</v>
      </c>
      <c r="D184" s="24" t="s">
        <v>67</v>
      </c>
      <c r="E184" s="24" t="s">
        <v>444</v>
      </c>
      <c r="F184" s="24" t="s">
        <v>44</v>
      </c>
      <c r="G184" s="25"/>
      <c r="H184" s="26"/>
      <c r="I184" s="27"/>
      <c r="J184" s="27"/>
      <c r="K184" s="27">
        <v>599</v>
      </c>
      <c r="L184" s="15">
        <f>K184</f>
        <v>599</v>
      </c>
    </row>
    <row r="185" spans="1:12">
      <c r="A185" s="280" t="s">
        <v>194</v>
      </c>
      <c r="B185" s="243"/>
      <c r="C185" s="243" t="s">
        <v>38</v>
      </c>
      <c r="D185" s="243" t="s">
        <v>195</v>
      </c>
      <c r="E185" s="243"/>
      <c r="F185" s="243"/>
      <c r="G185" s="244">
        <f>G209</f>
        <v>5000</v>
      </c>
      <c r="H185" s="244">
        <f t="shared" ref="H185:L185" si="76">H209</f>
        <v>0</v>
      </c>
      <c r="I185" s="244">
        <f t="shared" si="76"/>
        <v>5055</v>
      </c>
      <c r="J185" s="244">
        <f t="shared" si="76"/>
        <v>0</v>
      </c>
      <c r="K185" s="244">
        <f t="shared" si="76"/>
        <v>0</v>
      </c>
      <c r="L185" s="244">
        <f t="shared" si="76"/>
        <v>10055</v>
      </c>
    </row>
    <row r="186" spans="1:12" hidden="1">
      <c r="A186" s="74" t="s">
        <v>196</v>
      </c>
      <c r="B186" s="42" t="s">
        <v>27</v>
      </c>
      <c r="C186" s="42" t="s">
        <v>38</v>
      </c>
      <c r="D186" s="42" t="s">
        <v>195</v>
      </c>
      <c r="E186" s="42" t="s">
        <v>197</v>
      </c>
      <c r="F186" s="42"/>
      <c r="G186" s="66">
        <f>G187</f>
        <v>25350</v>
      </c>
      <c r="H186" s="66">
        <f>H187</f>
        <v>-25350</v>
      </c>
      <c r="I186" s="66">
        <f>I187</f>
        <v>0</v>
      </c>
      <c r="J186" s="66">
        <f>J187</f>
        <v>0</v>
      </c>
      <c r="K186" s="66">
        <f t="shared" ref="K186:L186" si="77">K187</f>
        <v>0</v>
      </c>
      <c r="L186" s="66">
        <f t="shared" si="77"/>
        <v>0</v>
      </c>
    </row>
    <row r="187" spans="1:12" s="52" customFormat="1" ht="63.75" hidden="1">
      <c r="A187" s="75" t="s">
        <v>198</v>
      </c>
      <c r="B187" s="7"/>
      <c r="C187" s="7" t="s">
        <v>38</v>
      </c>
      <c r="D187" s="7" t="s">
        <v>195</v>
      </c>
      <c r="E187" s="7" t="s">
        <v>199</v>
      </c>
      <c r="F187" s="7"/>
      <c r="G187" s="5">
        <f>G188+G190+G192+G194+G196+G200+G202+G204+G198</f>
        <v>25350</v>
      </c>
      <c r="H187" s="5">
        <f>H188+H190+H192+H194+H196+H200+H202+H204+H198</f>
        <v>-25350</v>
      </c>
      <c r="I187" s="5">
        <f>I188+I190+I192+I194+I196+I200+I202+I204+I198</f>
        <v>0</v>
      </c>
      <c r="J187" s="5">
        <f>J188+J190+J192+J194+J196+J200+J202+J204+J198</f>
        <v>0</v>
      </c>
      <c r="K187" s="5">
        <f t="shared" ref="K187:L187" si="78">K188+K190+K192+K194+K196+K200+K202+K204+K198</f>
        <v>0</v>
      </c>
      <c r="L187" s="5">
        <f t="shared" si="78"/>
        <v>0</v>
      </c>
    </row>
    <row r="188" spans="1:12" s="20" customFormat="1" ht="38.25" hidden="1">
      <c r="A188" s="73" t="s">
        <v>200</v>
      </c>
      <c r="B188" s="18" t="s">
        <v>27</v>
      </c>
      <c r="C188" s="18" t="s">
        <v>38</v>
      </c>
      <c r="D188" s="18" t="s">
        <v>195</v>
      </c>
      <c r="E188" s="18" t="s">
        <v>201</v>
      </c>
      <c r="F188" s="18"/>
      <c r="G188" s="19">
        <f>G189</f>
        <v>10000</v>
      </c>
      <c r="H188" s="19">
        <f>H189</f>
        <v>-10000</v>
      </c>
      <c r="I188" s="19">
        <f>I189</f>
        <v>0</v>
      </c>
      <c r="J188" s="19">
        <f>J189</f>
        <v>0</v>
      </c>
      <c r="K188" s="19">
        <f t="shared" ref="K188:L188" si="79">K189</f>
        <v>0</v>
      </c>
      <c r="L188" s="19">
        <f t="shared" si="79"/>
        <v>0</v>
      </c>
    </row>
    <row r="189" spans="1:12" ht="25.5" hidden="1">
      <c r="A189" s="28" t="s">
        <v>43</v>
      </c>
      <c r="B189" s="24" t="s">
        <v>27</v>
      </c>
      <c r="C189" s="24" t="s">
        <v>38</v>
      </c>
      <c r="D189" s="24" t="s">
        <v>195</v>
      </c>
      <c r="E189" s="24" t="s">
        <v>202</v>
      </c>
      <c r="F189" s="24" t="s">
        <v>44</v>
      </c>
      <c r="G189" s="25">
        <v>10000</v>
      </c>
      <c r="H189" s="26">
        <v>-10000</v>
      </c>
      <c r="I189" s="27"/>
      <c r="J189" s="27"/>
      <c r="K189" s="27"/>
      <c r="L189" s="16">
        <f t="shared" si="62"/>
        <v>0</v>
      </c>
    </row>
    <row r="190" spans="1:12" s="20" customFormat="1" ht="25.5" hidden="1">
      <c r="A190" s="73" t="s">
        <v>203</v>
      </c>
      <c r="B190" s="18" t="s">
        <v>27</v>
      </c>
      <c r="C190" s="18" t="s">
        <v>38</v>
      </c>
      <c r="D190" s="18" t="s">
        <v>195</v>
      </c>
      <c r="E190" s="18" t="s">
        <v>204</v>
      </c>
      <c r="F190" s="18"/>
      <c r="G190" s="19">
        <f>G191</f>
        <v>5000</v>
      </c>
      <c r="H190" s="19">
        <f>H191</f>
        <v>-5000</v>
      </c>
      <c r="I190" s="19">
        <f>I191</f>
        <v>0</v>
      </c>
      <c r="J190" s="19">
        <f>J191</f>
        <v>0</v>
      </c>
      <c r="K190" s="19">
        <f t="shared" ref="K190:L190" si="80">K191</f>
        <v>0</v>
      </c>
      <c r="L190" s="19">
        <f t="shared" si="80"/>
        <v>0</v>
      </c>
    </row>
    <row r="191" spans="1:12" ht="25.5" hidden="1">
      <c r="A191" s="28" t="s">
        <v>43</v>
      </c>
      <c r="B191" s="24" t="s">
        <v>27</v>
      </c>
      <c r="C191" s="24" t="s">
        <v>38</v>
      </c>
      <c r="D191" s="24" t="s">
        <v>195</v>
      </c>
      <c r="E191" s="24" t="s">
        <v>204</v>
      </c>
      <c r="F191" s="24" t="s">
        <v>44</v>
      </c>
      <c r="G191" s="25">
        <v>5000</v>
      </c>
      <c r="H191" s="26">
        <v>-5000</v>
      </c>
      <c r="I191" s="27"/>
      <c r="J191" s="27"/>
      <c r="K191" s="27"/>
      <c r="L191" s="16">
        <f t="shared" si="62"/>
        <v>0</v>
      </c>
    </row>
    <row r="192" spans="1:12" s="20" customFormat="1" hidden="1">
      <c r="A192" s="73" t="s">
        <v>205</v>
      </c>
      <c r="B192" s="18" t="s">
        <v>27</v>
      </c>
      <c r="C192" s="18" t="s">
        <v>38</v>
      </c>
      <c r="D192" s="18" t="s">
        <v>195</v>
      </c>
      <c r="E192" s="18" t="s">
        <v>206</v>
      </c>
      <c r="F192" s="18"/>
      <c r="G192" s="19">
        <f>G193</f>
        <v>3000</v>
      </c>
      <c r="H192" s="19">
        <f>H193</f>
        <v>-3000</v>
      </c>
      <c r="I192" s="19">
        <f>I193</f>
        <v>0</v>
      </c>
      <c r="J192" s="19">
        <f>J193</f>
        <v>0</v>
      </c>
      <c r="K192" s="19">
        <f t="shared" ref="K192:L192" si="81">K193</f>
        <v>0</v>
      </c>
      <c r="L192" s="19">
        <f t="shared" si="81"/>
        <v>0</v>
      </c>
    </row>
    <row r="193" spans="1:12" ht="25.5" hidden="1">
      <c r="A193" s="28" t="s">
        <v>43</v>
      </c>
      <c r="B193" s="24" t="s">
        <v>27</v>
      </c>
      <c r="C193" s="24" t="s">
        <v>38</v>
      </c>
      <c r="D193" s="24" t="s">
        <v>195</v>
      </c>
      <c r="E193" s="24" t="s">
        <v>206</v>
      </c>
      <c r="F193" s="24" t="s">
        <v>44</v>
      </c>
      <c r="G193" s="25">
        <v>3000</v>
      </c>
      <c r="H193" s="26">
        <v>-3000</v>
      </c>
      <c r="I193" s="27"/>
      <c r="J193" s="27"/>
      <c r="K193" s="27"/>
      <c r="L193" s="16">
        <f t="shared" si="62"/>
        <v>0</v>
      </c>
    </row>
    <row r="194" spans="1:12" s="20" customFormat="1" hidden="1">
      <c r="A194" s="73" t="s">
        <v>207</v>
      </c>
      <c r="B194" s="18" t="s">
        <v>27</v>
      </c>
      <c r="C194" s="18" t="s">
        <v>38</v>
      </c>
      <c r="D194" s="18" t="s">
        <v>195</v>
      </c>
      <c r="E194" s="18" t="s">
        <v>208</v>
      </c>
      <c r="F194" s="18"/>
      <c r="G194" s="19">
        <f>G195</f>
        <v>1000</v>
      </c>
      <c r="H194" s="19">
        <f>H195</f>
        <v>-1000</v>
      </c>
      <c r="I194" s="19">
        <f>I195</f>
        <v>0</v>
      </c>
      <c r="J194" s="19">
        <f>J195</f>
        <v>0</v>
      </c>
      <c r="K194" s="19">
        <f t="shared" ref="K194:L194" si="82">K195</f>
        <v>0</v>
      </c>
      <c r="L194" s="19">
        <f t="shared" si="82"/>
        <v>0</v>
      </c>
    </row>
    <row r="195" spans="1:12" ht="25.5" hidden="1">
      <c r="A195" s="28" t="s">
        <v>43</v>
      </c>
      <c r="B195" s="24" t="s">
        <v>27</v>
      </c>
      <c r="C195" s="24" t="s">
        <v>38</v>
      </c>
      <c r="D195" s="24" t="s">
        <v>195</v>
      </c>
      <c r="E195" s="24" t="s">
        <v>208</v>
      </c>
      <c r="F195" s="24" t="s">
        <v>44</v>
      </c>
      <c r="G195" s="25">
        <v>1000</v>
      </c>
      <c r="H195" s="26">
        <v>-1000</v>
      </c>
      <c r="I195" s="27"/>
      <c r="J195" s="27"/>
      <c r="K195" s="27"/>
      <c r="L195" s="16">
        <f t="shared" si="62"/>
        <v>0</v>
      </c>
    </row>
    <row r="196" spans="1:12" s="20" customFormat="1" hidden="1">
      <c r="A196" s="73" t="s">
        <v>209</v>
      </c>
      <c r="B196" s="18" t="s">
        <v>27</v>
      </c>
      <c r="C196" s="18" t="s">
        <v>38</v>
      </c>
      <c r="D196" s="18" t="s">
        <v>195</v>
      </c>
      <c r="E196" s="18" t="s">
        <v>210</v>
      </c>
      <c r="F196" s="18"/>
      <c r="G196" s="19">
        <f>G197</f>
        <v>2000</v>
      </c>
      <c r="H196" s="19">
        <f>H197</f>
        <v>-2000</v>
      </c>
      <c r="I196" s="19">
        <f>I197</f>
        <v>0</v>
      </c>
      <c r="J196" s="19">
        <f>J197</f>
        <v>0</v>
      </c>
      <c r="K196" s="19">
        <f t="shared" ref="K196:L196" si="83">K197</f>
        <v>0</v>
      </c>
      <c r="L196" s="19">
        <f t="shared" si="83"/>
        <v>0</v>
      </c>
    </row>
    <row r="197" spans="1:12" ht="25.5" hidden="1">
      <c r="A197" s="28" t="s">
        <v>43</v>
      </c>
      <c r="B197" s="24" t="s">
        <v>27</v>
      </c>
      <c r="C197" s="24" t="s">
        <v>38</v>
      </c>
      <c r="D197" s="24" t="s">
        <v>195</v>
      </c>
      <c r="E197" s="24" t="s">
        <v>210</v>
      </c>
      <c r="F197" s="24" t="s">
        <v>44</v>
      </c>
      <c r="G197" s="25">
        <v>2000</v>
      </c>
      <c r="H197" s="26">
        <v>-2000</v>
      </c>
      <c r="I197" s="27"/>
      <c r="J197" s="27"/>
      <c r="K197" s="27"/>
      <c r="L197" s="16">
        <f t="shared" si="62"/>
        <v>0</v>
      </c>
    </row>
    <row r="198" spans="1:12" s="20" customFormat="1" hidden="1">
      <c r="A198" s="73" t="s">
        <v>211</v>
      </c>
      <c r="B198" s="18" t="s">
        <v>27</v>
      </c>
      <c r="C198" s="18" t="s">
        <v>38</v>
      </c>
      <c r="D198" s="18" t="s">
        <v>195</v>
      </c>
      <c r="E198" s="18" t="s">
        <v>212</v>
      </c>
      <c r="F198" s="18"/>
      <c r="G198" s="19">
        <f>G199</f>
        <v>3150</v>
      </c>
      <c r="H198" s="19">
        <f>H199</f>
        <v>-3150</v>
      </c>
      <c r="I198" s="19">
        <f>I199</f>
        <v>0</v>
      </c>
      <c r="J198" s="19">
        <f>J199</f>
        <v>0</v>
      </c>
      <c r="K198" s="19">
        <f t="shared" ref="K198:L198" si="84">K199</f>
        <v>0</v>
      </c>
      <c r="L198" s="19">
        <f t="shared" si="84"/>
        <v>0</v>
      </c>
    </row>
    <row r="199" spans="1:12" ht="25.5" hidden="1">
      <c r="A199" s="28" t="s">
        <v>43</v>
      </c>
      <c r="B199" s="24" t="s">
        <v>27</v>
      </c>
      <c r="C199" s="24" t="s">
        <v>38</v>
      </c>
      <c r="D199" s="24" t="s">
        <v>195</v>
      </c>
      <c r="E199" s="24" t="s">
        <v>212</v>
      </c>
      <c r="F199" s="24" t="s">
        <v>44</v>
      </c>
      <c r="G199" s="25">
        <v>3150</v>
      </c>
      <c r="H199" s="26">
        <v>-3150</v>
      </c>
      <c r="I199" s="27"/>
      <c r="J199" s="27"/>
      <c r="K199" s="27"/>
      <c r="L199" s="16">
        <f t="shared" si="62"/>
        <v>0</v>
      </c>
    </row>
    <row r="200" spans="1:12" s="20" customFormat="1" hidden="1">
      <c r="A200" s="73" t="s">
        <v>213</v>
      </c>
      <c r="B200" s="18" t="s">
        <v>27</v>
      </c>
      <c r="C200" s="18" t="s">
        <v>38</v>
      </c>
      <c r="D200" s="18" t="s">
        <v>195</v>
      </c>
      <c r="E200" s="18" t="s">
        <v>214</v>
      </c>
      <c r="F200" s="18"/>
      <c r="G200" s="19">
        <f>G201</f>
        <v>750</v>
      </c>
      <c r="H200" s="19">
        <f>H201</f>
        <v>-750</v>
      </c>
      <c r="I200" s="19">
        <f>I201</f>
        <v>0</v>
      </c>
      <c r="J200" s="19">
        <f>J201</f>
        <v>0</v>
      </c>
      <c r="K200" s="19">
        <f t="shared" ref="K200:L200" si="85">K201</f>
        <v>0</v>
      </c>
      <c r="L200" s="19">
        <f t="shared" si="85"/>
        <v>0</v>
      </c>
    </row>
    <row r="201" spans="1:12" ht="25.5" hidden="1">
      <c r="A201" s="28" t="s">
        <v>43</v>
      </c>
      <c r="B201" s="24" t="s">
        <v>27</v>
      </c>
      <c r="C201" s="24" t="s">
        <v>38</v>
      </c>
      <c r="D201" s="24" t="s">
        <v>195</v>
      </c>
      <c r="E201" s="24" t="s">
        <v>214</v>
      </c>
      <c r="F201" s="24" t="s">
        <v>44</v>
      </c>
      <c r="G201" s="25">
        <v>750</v>
      </c>
      <c r="H201" s="26">
        <v>-750</v>
      </c>
      <c r="I201" s="27"/>
      <c r="J201" s="27"/>
      <c r="K201" s="27"/>
      <c r="L201" s="16">
        <f t="shared" si="62"/>
        <v>0</v>
      </c>
    </row>
    <row r="202" spans="1:12" s="20" customFormat="1" ht="25.5" hidden="1">
      <c r="A202" s="73" t="s">
        <v>215</v>
      </c>
      <c r="B202" s="18" t="s">
        <v>27</v>
      </c>
      <c r="C202" s="18" t="s">
        <v>38</v>
      </c>
      <c r="D202" s="18" t="s">
        <v>195</v>
      </c>
      <c r="E202" s="18" t="s">
        <v>216</v>
      </c>
      <c r="F202" s="18"/>
      <c r="G202" s="19">
        <f>G203</f>
        <v>250</v>
      </c>
      <c r="H202" s="19">
        <f>H203</f>
        <v>-250</v>
      </c>
      <c r="I202" s="19">
        <f>I203</f>
        <v>0</v>
      </c>
      <c r="J202" s="19">
        <f>J203</f>
        <v>0</v>
      </c>
      <c r="K202" s="19">
        <f t="shared" ref="K202:L202" si="86">K203</f>
        <v>0</v>
      </c>
      <c r="L202" s="19">
        <f t="shared" si="86"/>
        <v>0</v>
      </c>
    </row>
    <row r="203" spans="1:12" ht="25.5" hidden="1">
      <c r="A203" s="28" t="s">
        <v>43</v>
      </c>
      <c r="B203" s="24" t="s">
        <v>27</v>
      </c>
      <c r="C203" s="24" t="s">
        <v>38</v>
      </c>
      <c r="D203" s="24" t="s">
        <v>195</v>
      </c>
      <c r="E203" s="24" t="s">
        <v>216</v>
      </c>
      <c r="F203" s="24" t="s">
        <v>44</v>
      </c>
      <c r="G203" s="25">
        <v>250</v>
      </c>
      <c r="H203" s="26">
        <v>-250</v>
      </c>
      <c r="I203" s="27"/>
      <c r="J203" s="27"/>
      <c r="K203" s="27"/>
      <c r="L203" s="16">
        <f t="shared" si="62"/>
        <v>0</v>
      </c>
    </row>
    <row r="204" spans="1:12" s="20" customFormat="1" hidden="1">
      <c r="A204" s="73" t="s">
        <v>217</v>
      </c>
      <c r="B204" s="18" t="s">
        <v>27</v>
      </c>
      <c r="C204" s="18" t="s">
        <v>38</v>
      </c>
      <c r="D204" s="18" t="s">
        <v>195</v>
      </c>
      <c r="E204" s="18" t="s">
        <v>218</v>
      </c>
      <c r="F204" s="18"/>
      <c r="G204" s="19">
        <f>G205</f>
        <v>200</v>
      </c>
      <c r="H204" s="19">
        <f>H205</f>
        <v>-200</v>
      </c>
      <c r="I204" s="19">
        <f>I205</f>
        <v>0</v>
      </c>
      <c r="J204" s="19">
        <f>J205</f>
        <v>0</v>
      </c>
      <c r="K204" s="19">
        <f t="shared" ref="K204:L204" si="87">K205</f>
        <v>0</v>
      </c>
      <c r="L204" s="19">
        <f t="shared" si="87"/>
        <v>0</v>
      </c>
    </row>
    <row r="205" spans="1:12" ht="25.5" hidden="1">
      <c r="A205" s="28" t="s">
        <v>43</v>
      </c>
      <c r="B205" s="24" t="s">
        <v>27</v>
      </c>
      <c r="C205" s="24" t="s">
        <v>38</v>
      </c>
      <c r="D205" s="24" t="s">
        <v>195</v>
      </c>
      <c r="E205" s="24" t="s">
        <v>218</v>
      </c>
      <c r="F205" s="24" t="s">
        <v>44</v>
      </c>
      <c r="G205" s="25">
        <v>200</v>
      </c>
      <c r="H205" s="26">
        <v>-200</v>
      </c>
      <c r="I205" s="27"/>
      <c r="J205" s="27"/>
      <c r="K205" s="27"/>
      <c r="L205" s="16">
        <f t="shared" si="62"/>
        <v>0</v>
      </c>
    </row>
    <row r="206" spans="1:12" ht="38.25" hidden="1">
      <c r="A206" s="40" t="s">
        <v>219</v>
      </c>
      <c r="B206" s="42" t="s">
        <v>27</v>
      </c>
      <c r="C206" s="42" t="s">
        <v>38</v>
      </c>
      <c r="D206" s="42" t="s">
        <v>195</v>
      </c>
      <c r="E206" s="42" t="s">
        <v>220</v>
      </c>
      <c r="F206" s="42"/>
      <c r="G206" s="66">
        <f>G207</f>
        <v>0</v>
      </c>
      <c r="H206" s="66">
        <f t="shared" ref="H206:L207" si="88">H207</f>
        <v>14000</v>
      </c>
      <c r="I206" s="66">
        <f t="shared" si="88"/>
        <v>0</v>
      </c>
      <c r="J206" s="66">
        <f t="shared" si="88"/>
        <v>0</v>
      </c>
      <c r="K206" s="66">
        <f t="shared" si="88"/>
        <v>0</v>
      </c>
      <c r="L206" s="66">
        <f t="shared" si="88"/>
        <v>14000</v>
      </c>
    </row>
    <row r="207" spans="1:12" s="20" customFormat="1" ht="51" hidden="1">
      <c r="A207" s="17" t="s">
        <v>221</v>
      </c>
      <c r="B207" s="18" t="s">
        <v>27</v>
      </c>
      <c r="C207" s="18" t="s">
        <v>38</v>
      </c>
      <c r="D207" s="18" t="s">
        <v>195</v>
      </c>
      <c r="E207" s="18" t="s">
        <v>222</v>
      </c>
      <c r="F207" s="18"/>
      <c r="G207" s="19">
        <f>G208</f>
        <v>0</v>
      </c>
      <c r="H207" s="19">
        <f t="shared" si="88"/>
        <v>14000</v>
      </c>
      <c r="I207" s="19">
        <f t="shared" si="88"/>
        <v>0</v>
      </c>
      <c r="J207" s="19">
        <f t="shared" si="88"/>
        <v>0</v>
      </c>
      <c r="K207" s="19">
        <f t="shared" si="88"/>
        <v>0</v>
      </c>
      <c r="L207" s="19">
        <f t="shared" si="88"/>
        <v>14000</v>
      </c>
    </row>
    <row r="208" spans="1:12" ht="38.25" hidden="1">
      <c r="A208" s="28" t="s">
        <v>159</v>
      </c>
      <c r="B208" s="24" t="s">
        <v>27</v>
      </c>
      <c r="C208" s="24" t="s">
        <v>38</v>
      </c>
      <c r="D208" s="24" t="s">
        <v>195</v>
      </c>
      <c r="E208" s="24" t="s">
        <v>222</v>
      </c>
      <c r="F208" s="24" t="s">
        <v>160</v>
      </c>
      <c r="G208" s="25"/>
      <c r="H208" s="26">
        <v>14000</v>
      </c>
      <c r="I208" s="27"/>
      <c r="J208" s="27"/>
      <c r="K208" s="27"/>
      <c r="L208" s="16">
        <f t="shared" si="62"/>
        <v>14000</v>
      </c>
    </row>
    <row r="209" spans="1:12">
      <c r="A209" s="268" t="s">
        <v>223</v>
      </c>
      <c r="B209" s="243" t="s">
        <v>27</v>
      </c>
      <c r="C209" s="243" t="s">
        <v>38</v>
      </c>
      <c r="D209" s="243" t="s">
        <v>195</v>
      </c>
      <c r="E209" s="243" t="s">
        <v>224</v>
      </c>
      <c r="F209" s="243"/>
      <c r="G209" s="244">
        <f>G210</f>
        <v>5000</v>
      </c>
      <c r="H209" s="244">
        <f>H210</f>
        <v>0</v>
      </c>
      <c r="I209" s="244">
        <f>I210</f>
        <v>5055</v>
      </c>
      <c r="J209" s="244">
        <f>J210</f>
        <v>0</v>
      </c>
      <c r="K209" s="244">
        <f t="shared" ref="K209:L209" si="89">K210</f>
        <v>0</v>
      </c>
      <c r="L209" s="244">
        <f t="shared" si="89"/>
        <v>10055</v>
      </c>
    </row>
    <row r="210" spans="1:12" s="80" customFormat="1" ht="38.25">
      <c r="A210" s="297" t="s">
        <v>225</v>
      </c>
      <c r="B210" s="247" t="s">
        <v>27</v>
      </c>
      <c r="C210" s="247" t="s">
        <v>38</v>
      </c>
      <c r="D210" s="247" t="s">
        <v>195</v>
      </c>
      <c r="E210" s="247" t="s">
        <v>224</v>
      </c>
      <c r="F210" s="247" t="s">
        <v>226</v>
      </c>
      <c r="G210" s="248">
        <v>5000</v>
      </c>
      <c r="H210" s="258"/>
      <c r="I210" s="259">
        <v>5055</v>
      </c>
      <c r="J210" s="259"/>
      <c r="K210" s="259"/>
      <c r="L210" s="250">
        <f t="shared" si="62"/>
        <v>10055</v>
      </c>
    </row>
    <row r="211" spans="1:12" hidden="1">
      <c r="A211" s="17" t="s">
        <v>227</v>
      </c>
      <c r="B211" s="18"/>
      <c r="C211" s="18" t="s">
        <v>38</v>
      </c>
      <c r="D211" s="18" t="s">
        <v>139</v>
      </c>
      <c r="E211" s="18"/>
      <c r="F211" s="18"/>
      <c r="G211" s="19">
        <f>G213+G215+G246+G248+G250+G252</f>
        <v>14000</v>
      </c>
      <c r="H211" s="19">
        <f>H213+H215+H246+H248+H250+H252</f>
        <v>13521.900000000001</v>
      </c>
      <c r="I211" s="19">
        <f>I213+I215+I246+I248+I250+I252</f>
        <v>0</v>
      </c>
      <c r="J211" s="19">
        <f>J213+J215+J246+J248+J250+J252</f>
        <v>59822.128999999994</v>
      </c>
      <c r="K211" s="19">
        <f t="shared" ref="K211:L211" si="90">K213+K215+K246+K248+K250+K252</f>
        <v>1721.9</v>
      </c>
      <c r="L211" s="19">
        <f t="shared" si="90"/>
        <v>89065.929000000004</v>
      </c>
    </row>
    <row r="212" spans="1:12" ht="38.25" hidden="1">
      <c r="A212" s="40" t="s">
        <v>219</v>
      </c>
      <c r="B212" s="42" t="s">
        <v>27</v>
      </c>
      <c r="C212" s="42"/>
      <c r="D212" s="42"/>
      <c r="E212" s="42" t="s">
        <v>220</v>
      </c>
      <c r="F212" s="42"/>
      <c r="G212" s="66">
        <f>G213</f>
        <v>14000</v>
      </c>
      <c r="H212" s="66">
        <f t="shared" ref="H212:L213" si="91">H213</f>
        <v>-14000</v>
      </c>
      <c r="I212" s="66">
        <f t="shared" si="91"/>
        <v>0</v>
      </c>
      <c r="J212" s="66">
        <f t="shared" si="91"/>
        <v>0</v>
      </c>
      <c r="K212" s="66">
        <f t="shared" si="91"/>
        <v>0</v>
      </c>
      <c r="L212" s="66">
        <f t="shared" si="91"/>
        <v>0</v>
      </c>
    </row>
    <row r="213" spans="1:12" s="20" customFormat="1" ht="51" hidden="1">
      <c r="A213" s="17" t="s">
        <v>221</v>
      </c>
      <c r="B213" s="18" t="s">
        <v>27</v>
      </c>
      <c r="C213" s="18" t="s">
        <v>38</v>
      </c>
      <c r="D213" s="18" t="s">
        <v>139</v>
      </c>
      <c r="E213" s="18" t="s">
        <v>222</v>
      </c>
      <c r="F213" s="18"/>
      <c r="G213" s="19">
        <f>G214</f>
        <v>14000</v>
      </c>
      <c r="H213" s="19">
        <f t="shared" si="91"/>
        <v>-14000</v>
      </c>
      <c r="I213" s="19">
        <f t="shared" si="91"/>
        <v>0</v>
      </c>
      <c r="J213" s="19">
        <f t="shared" si="91"/>
        <v>0</v>
      </c>
      <c r="K213" s="19">
        <f t="shared" si="91"/>
        <v>0</v>
      </c>
      <c r="L213" s="19">
        <f t="shared" si="91"/>
        <v>0</v>
      </c>
    </row>
    <row r="214" spans="1:12" ht="38.25" hidden="1">
      <c r="A214" s="28" t="s">
        <v>159</v>
      </c>
      <c r="B214" s="24" t="s">
        <v>27</v>
      </c>
      <c r="C214" s="24" t="s">
        <v>38</v>
      </c>
      <c r="D214" s="24" t="s">
        <v>139</v>
      </c>
      <c r="E214" s="24" t="s">
        <v>222</v>
      </c>
      <c r="F214" s="24" t="s">
        <v>160</v>
      </c>
      <c r="G214" s="25">
        <v>14000</v>
      </c>
      <c r="H214" s="26">
        <v>-14000</v>
      </c>
      <c r="I214" s="27"/>
      <c r="J214" s="27"/>
      <c r="K214" s="27"/>
      <c r="L214" s="16">
        <f t="shared" si="62"/>
        <v>0</v>
      </c>
    </row>
    <row r="215" spans="1:12" hidden="1">
      <c r="A215" s="74" t="s">
        <v>196</v>
      </c>
      <c r="B215" s="42" t="s">
        <v>27</v>
      </c>
      <c r="C215" s="42" t="s">
        <v>38</v>
      </c>
      <c r="D215" s="42" t="s">
        <v>139</v>
      </c>
      <c r="E215" s="42" t="s">
        <v>197</v>
      </c>
      <c r="F215" s="42"/>
      <c r="G215" s="66">
        <f>G216+G219+G222+G224+G226+G228+G230+G232+G234+G236+G238+G242+G244+G240</f>
        <v>0</v>
      </c>
      <c r="H215" s="66">
        <f t="shared" ref="H215:L215" si="92">H216+H219+H222+H224+H226+H228+H230+H232+H234+H236+H238+H242+H244+H240</f>
        <v>27521.9</v>
      </c>
      <c r="I215" s="66">
        <f t="shared" si="92"/>
        <v>0</v>
      </c>
      <c r="J215" s="66">
        <f t="shared" si="92"/>
        <v>6000</v>
      </c>
      <c r="K215" s="66">
        <f t="shared" si="92"/>
        <v>1721.9</v>
      </c>
      <c r="L215" s="66">
        <f t="shared" si="92"/>
        <v>35243.800000000003</v>
      </c>
    </row>
    <row r="216" spans="1:12" s="20" customFormat="1" ht="38.25" hidden="1">
      <c r="A216" s="73" t="s">
        <v>200</v>
      </c>
      <c r="B216" s="18" t="s">
        <v>27</v>
      </c>
      <c r="C216" s="18" t="s">
        <v>38</v>
      </c>
      <c r="D216" s="18" t="s">
        <v>139</v>
      </c>
      <c r="E216" s="18" t="s">
        <v>202</v>
      </c>
      <c r="F216" s="18"/>
      <c r="G216" s="19">
        <f t="shared" ref="G216:L216" si="93">G217+G218</f>
        <v>0</v>
      </c>
      <c r="H216" s="19">
        <f t="shared" si="93"/>
        <v>11721.9</v>
      </c>
      <c r="I216" s="19">
        <f t="shared" si="93"/>
        <v>0</v>
      </c>
      <c r="J216" s="19">
        <f t="shared" si="93"/>
        <v>0</v>
      </c>
      <c r="K216" s="19">
        <f t="shared" si="93"/>
        <v>822.07200000000012</v>
      </c>
      <c r="L216" s="19">
        <f t="shared" si="93"/>
        <v>12543.972</v>
      </c>
    </row>
    <row r="217" spans="1:12" ht="25.5" hidden="1">
      <c r="A217" s="28" t="s">
        <v>43</v>
      </c>
      <c r="B217" s="24" t="s">
        <v>27</v>
      </c>
      <c r="C217" s="24" t="s">
        <v>38</v>
      </c>
      <c r="D217" s="24" t="s">
        <v>139</v>
      </c>
      <c r="E217" s="24" t="s">
        <v>202</v>
      </c>
      <c r="F217" s="24" t="s">
        <v>44</v>
      </c>
      <c r="G217" s="25"/>
      <c r="H217" s="26">
        <f>10000-4500</f>
        <v>5500</v>
      </c>
      <c r="I217" s="27">
        <v>-2550.6790000000001</v>
      </c>
      <c r="J217" s="27"/>
      <c r="K217" s="27">
        <f>-899.828+0.037+1721.9</f>
        <v>822.10900000000015</v>
      </c>
      <c r="L217" s="16">
        <f t="shared" ref="L217:L278" si="94">I217+H217+G217+J217+K217</f>
        <v>3771.4300000000003</v>
      </c>
    </row>
    <row r="218" spans="1:12" ht="38.25" hidden="1">
      <c r="A218" s="28" t="s">
        <v>159</v>
      </c>
      <c r="B218" s="24" t="s">
        <v>27</v>
      </c>
      <c r="C218" s="24" t="s">
        <v>38</v>
      </c>
      <c r="D218" s="24" t="s">
        <v>139</v>
      </c>
      <c r="E218" s="24" t="s">
        <v>202</v>
      </c>
      <c r="F218" s="24" t="s">
        <v>160</v>
      </c>
      <c r="G218" s="25"/>
      <c r="H218" s="26">
        <f>4500+1721.9</f>
        <v>6221.9</v>
      </c>
      <c r="I218" s="27">
        <v>2550.6790000000001</v>
      </c>
      <c r="J218" s="27"/>
      <c r="K218" s="27">
        <v>-3.6999999999999998E-2</v>
      </c>
      <c r="L218" s="16">
        <f t="shared" si="94"/>
        <v>8772.5419999999995</v>
      </c>
    </row>
    <row r="219" spans="1:12" s="20" customFormat="1" ht="25.5" hidden="1">
      <c r="A219" s="73" t="s">
        <v>203</v>
      </c>
      <c r="B219" s="18" t="s">
        <v>27</v>
      </c>
      <c r="C219" s="18" t="s">
        <v>38</v>
      </c>
      <c r="D219" s="18" t="s">
        <v>139</v>
      </c>
      <c r="E219" s="18" t="s">
        <v>204</v>
      </c>
      <c r="F219" s="18"/>
      <c r="G219" s="19">
        <f>G220+G221</f>
        <v>0</v>
      </c>
      <c r="H219" s="19">
        <f>H220+H221</f>
        <v>5000</v>
      </c>
      <c r="I219" s="19">
        <f>I220+I221</f>
        <v>0</v>
      </c>
      <c r="J219" s="19">
        <f>J220+J221</f>
        <v>0</v>
      </c>
      <c r="K219" s="19">
        <f t="shared" ref="K219:L219" si="95">K220+K221</f>
        <v>0</v>
      </c>
      <c r="L219" s="19">
        <f t="shared" si="95"/>
        <v>5000</v>
      </c>
    </row>
    <row r="220" spans="1:12" ht="25.5" hidden="1">
      <c r="A220" s="28" t="s">
        <v>43</v>
      </c>
      <c r="B220" s="24" t="s">
        <v>27</v>
      </c>
      <c r="C220" s="24" t="s">
        <v>38</v>
      </c>
      <c r="D220" s="24" t="s">
        <v>139</v>
      </c>
      <c r="E220" s="24" t="s">
        <v>204</v>
      </c>
      <c r="F220" s="24" t="s">
        <v>44</v>
      </c>
      <c r="G220" s="25"/>
      <c r="H220" s="26">
        <v>5000</v>
      </c>
      <c r="I220" s="27">
        <v>-449.32100000000003</v>
      </c>
      <c r="J220" s="27"/>
      <c r="K220" s="27"/>
      <c r="L220" s="16">
        <f t="shared" si="94"/>
        <v>4550.6790000000001</v>
      </c>
    </row>
    <row r="221" spans="1:12" ht="38.25" hidden="1">
      <c r="A221" s="28" t="s">
        <v>159</v>
      </c>
      <c r="B221" s="24" t="s">
        <v>27</v>
      </c>
      <c r="C221" s="24" t="s">
        <v>38</v>
      </c>
      <c r="D221" s="24" t="s">
        <v>139</v>
      </c>
      <c r="E221" s="24" t="s">
        <v>204</v>
      </c>
      <c r="F221" s="24" t="s">
        <v>160</v>
      </c>
      <c r="G221" s="25"/>
      <c r="H221" s="26"/>
      <c r="I221" s="27">
        <v>449.32100000000003</v>
      </c>
      <c r="J221" s="27"/>
      <c r="K221" s="27"/>
      <c r="L221" s="16">
        <f t="shared" si="94"/>
        <v>449.32100000000003</v>
      </c>
    </row>
    <row r="222" spans="1:12" s="20" customFormat="1" hidden="1">
      <c r="A222" s="73" t="s">
        <v>205</v>
      </c>
      <c r="B222" s="18" t="s">
        <v>27</v>
      </c>
      <c r="C222" s="18" t="s">
        <v>38</v>
      </c>
      <c r="D222" s="18" t="s">
        <v>139</v>
      </c>
      <c r="E222" s="18" t="s">
        <v>206</v>
      </c>
      <c r="F222" s="18"/>
      <c r="G222" s="19">
        <f>G223</f>
        <v>0</v>
      </c>
      <c r="H222" s="19">
        <f>H223</f>
        <v>3000</v>
      </c>
      <c r="I222" s="19">
        <f>I223</f>
        <v>0</v>
      </c>
      <c r="J222" s="19">
        <f>J223</f>
        <v>0</v>
      </c>
      <c r="K222" s="19">
        <f t="shared" ref="K222:L222" si="96">K223</f>
        <v>-3000</v>
      </c>
      <c r="L222" s="19">
        <f t="shared" si="96"/>
        <v>0</v>
      </c>
    </row>
    <row r="223" spans="1:12" ht="25.5" hidden="1">
      <c r="A223" s="28" t="s">
        <v>43</v>
      </c>
      <c r="B223" s="24" t="s">
        <v>27</v>
      </c>
      <c r="C223" s="24" t="s">
        <v>38</v>
      </c>
      <c r="D223" s="24" t="s">
        <v>139</v>
      </c>
      <c r="E223" s="24" t="s">
        <v>206</v>
      </c>
      <c r="F223" s="24" t="s">
        <v>44</v>
      </c>
      <c r="G223" s="25"/>
      <c r="H223" s="26">
        <v>3000</v>
      </c>
      <c r="I223" s="27"/>
      <c r="J223" s="27"/>
      <c r="K223" s="27">
        <v>-3000</v>
      </c>
      <c r="L223" s="16">
        <f t="shared" si="94"/>
        <v>0</v>
      </c>
    </row>
    <row r="224" spans="1:12" s="20" customFormat="1" hidden="1">
      <c r="A224" s="73" t="s">
        <v>207</v>
      </c>
      <c r="B224" s="18" t="s">
        <v>27</v>
      </c>
      <c r="C224" s="18" t="s">
        <v>38</v>
      </c>
      <c r="D224" s="18" t="s">
        <v>139</v>
      </c>
      <c r="E224" s="18" t="s">
        <v>208</v>
      </c>
      <c r="F224" s="18"/>
      <c r="G224" s="19">
        <f t="shared" ref="G224:L224" si="97">G225</f>
        <v>0</v>
      </c>
      <c r="H224" s="19">
        <f t="shared" si="97"/>
        <v>1000</v>
      </c>
      <c r="I224" s="19">
        <f t="shared" si="97"/>
        <v>0</v>
      </c>
      <c r="J224" s="19">
        <f t="shared" si="97"/>
        <v>0</v>
      </c>
      <c r="K224" s="19">
        <f t="shared" si="97"/>
        <v>933.62400000000002</v>
      </c>
      <c r="L224" s="19">
        <f t="shared" si="97"/>
        <v>1933.624</v>
      </c>
    </row>
    <row r="225" spans="1:12" ht="25.5" hidden="1">
      <c r="A225" s="28" t="s">
        <v>43</v>
      </c>
      <c r="B225" s="24" t="s">
        <v>27</v>
      </c>
      <c r="C225" s="24" t="s">
        <v>38</v>
      </c>
      <c r="D225" s="24" t="s">
        <v>139</v>
      </c>
      <c r="E225" s="24" t="s">
        <v>208</v>
      </c>
      <c r="F225" s="24" t="s">
        <v>44</v>
      </c>
      <c r="G225" s="25"/>
      <c r="H225" s="26">
        <v>1000</v>
      </c>
      <c r="I225" s="27"/>
      <c r="J225" s="27"/>
      <c r="K225" s="27">
        <v>933.62400000000002</v>
      </c>
      <c r="L225" s="16">
        <f t="shared" si="94"/>
        <v>1933.624</v>
      </c>
    </row>
    <row r="226" spans="1:12" s="20" customFormat="1" hidden="1">
      <c r="A226" s="73" t="s">
        <v>209</v>
      </c>
      <c r="B226" s="18" t="s">
        <v>27</v>
      </c>
      <c r="C226" s="18" t="s">
        <v>38</v>
      </c>
      <c r="D226" s="18" t="s">
        <v>139</v>
      </c>
      <c r="E226" s="18" t="s">
        <v>210</v>
      </c>
      <c r="F226" s="18"/>
      <c r="G226" s="19">
        <f>G227</f>
        <v>0</v>
      </c>
      <c r="H226" s="19">
        <f>H227</f>
        <v>2000</v>
      </c>
      <c r="I226" s="19">
        <f>I227</f>
        <v>0</v>
      </c>
      <c r="J226" s="19">
        <f>J227</f>
        <v>0</v>
      </c>
      <c r="K226" s="19">
        <f t="shared" ref="K226:L226" si="98">K227</f>
        <v>-490.52600000000001</v>
      </c>
      <c r="L226" s="19">
        <f t="shared" si="98"/>
        <v>1509.4739999999999</v>
      </c>
    </row>
    <row r="227" spans="1:12" ht="25.5" hidden="1">
      <c r="A227" s="28" t="s">
        <v>43</v>
      </c>
      <c r="B227" s="24" t="s">
        <v>27</v>
      </c>
      <c r="C227" s="24" t="s">
        <v>38</v>
      </c>
      <c r="D227" s="24" t="s">
        <v>139</v>
      </c>
      <c r="E227" s="24" t="s">
        <v>210</v>
      </c>
      <c r="F227" s="24" t="s">
        <v>44</v>
      </c>
      <c r="G227" s="25"/>
      <c r="H227" s="26">
        <v>2000</v>
      </c>
      <c r="I227" s="27"/>
      <c r="J227" s="27"/>
      <c r="K227" s="27">
        <v>-490.52600000000001</v>
      </c>
      <c r="L227" s="16">
        <f t="shared" si="94"/>
        <v>1509.4739999999999</v>
      </c>
    </row>
    <row r="228" spans="1:12" s="20" customFormat="1" hidden="1">
      <c r="A228" s="73" t="s">
        <v>734</v>
      </c>
      <c r="B228" s="18" t="s">
        <v>27</v>
      </c>
      <c r="C228" s="18" t="s">
        <v>38</v>
      </c>
      <c r="D228" s="18" t="s">
        <v>139</v>
      </c>
      <c r="E228" s="18" t="s">
        <v>212</v>
      </c>
      <c r="F228" s="18"/>
      <c r="G228" s="19">
        <f t="shared" ref="G228:L228" si="99">G229</f>
        <v>0</v>
      </c>
      <c r="H228" s="19">
        <f t="shared" si="99"/>
        <v>3150</v>
      </c>
      <c r="I228" s="19">
        <f t="shared" si="99"/>
        <v>0</v>
      </c>
      <c r="J228" s="19">
        <f t="shared" si="99"/>
        <v>6000</v>
      </c>
      <c r="K228" s="19">
        <f t="shared" si="99"/>
        <v>-870.07799999999997</v>
      </c>
      <c r="L228" s="19">
        <f t="shared" si="99"/>
        <v>8279.9220000000005</v>
      </c>
    </row>
    <row r="229" spans="1:12" ht="25.5" hidden="1">
      <c r="A229" s="28" t="s">
        <v>43</v>
      </c>
      <c r="B229" s="24" t="s">
        <v>27</v>
      </c>
      <c r="C229" s="24" t="s">
        <v>38</v>
      </c>
      <c r="D229" s="24" t="s">
        <v>139</v>
      </c>
      <c r="E229" s="24" t="s">
        <v>212</v>
      </c>
      <c r="F229" s="24" t="s">
        <v>44</v>
      </c>
      <c r="G229" s="25"/>
      <c r="H229" s="26">
        <v>3150</v>
      </c>
      <c r="I229" s="27"/>
      <c r="J229" s="27">
        <v>6000</v>
      </c>
      <c r="K229" s="27">
        <v>-870.07799999999997</v>
      </c>
      <c r="L229" s="16">
        <f t="shared" si="94"/>
        <v>8279.9220000000005</v>
      </c>
    </row>
    <row r="230" spans="1:12" s="20" customFormat="1" hidden="1">
      <c r="A230" s="73" t="s">
        <v>213</v>
      </c>
      <c r="B230" s="18" t="s">
        <v>27</v>
      </c>
      <c r="C230" s="18" t="s">
        <v>38</v>
      </c>
      <c r="D230" s="18" t="s">
        <v>139</v>
      </c>
      <c r="E230" s="18" t="s">
        <v>214</v>
      </c>
      <c r="F230" s="18"/>
      <c r="G230" s="19">
        <f>G231</f>
        <v>0</v>
      </c>
      <c r="H230" s="19">
        <f>H231</f>
        <v>1200</v>
      </c>
      <c r="I230" s="19">
        <f>I231</f>
        <v>0</v>
      </c>
      <c r="J230" s="19">
        <f>J231</f>
        <v>0</v>
      </c>
      <c r="K230" s="19">
        <f t="shared" ref="K230:L230" si="100">K231</f>
        <v>0</v>
      </c>
      <c r="L230" s="19">
        <f t="shared" si="100"/>
        <v>1200</v>
      </c>
    </row>
    <row r="231" spans="1:12" ht="38.25" hidden="1">
      <c r="A231" s="28" t="s">
        <v>159</v>
      </c>
      <c r="B231" s="24" t="s">
        <v>27</v>
      </c>
      <c r="C231" s="24" t="s">
        <v>38</v>
      </c>
      <c r="D231" s="24" t="s">
        <v>139</v>
      </c>
      <c r="E231" s="24" t="s">
        <v>214</v>
      </c>
      <c r="F231" s="24" t="s">
        <v>160</v>
      </c>
      <c r="G231" s="25"/>
      <c r="H231" s="26">
        <f>750+450</f>
        <v>1200</v>
      </c>
      <c r="I231" s="27"/>
      <c r="J231" s="27"/>
      <c r="K231" s="27"/>
      <c r="L231" s="16">
        <f t="shared" si="94"/>
        <v>1200</v>
      </c>
    </row>
    <row r="232" spans="1:12" s="20" customFormat="1" ht="25.5" hidden="1">
      <c r="A232" s="73" t="s">
        <v>215</v>
      </c>
      <c r="B232" s="18" t="s">
        <v>27</v>
      </c>
      <c r="C232" s="18" t="s">
        <v>38</v>
      </c>
      <c r="D232" s="18" t="s">
        <v>139</v>
      </c>
      <c r="E232" s="18" t="s">
        <v>216</v>
      </c>
      <c r="F232" s="18"/>
      <c r="G232" s="19">
        <f>G233</f>
        <v>0</v>
      </c>
      <c r="H232" s="19">
        <f>H233</f>
        <v>250</v>
      </c>
      <c r="I232" s="19">
        <f>I233</f>
        <v>0</v>
      </c>
      <c r="J232" s="19">
        <f>J233</f>
        <v>0</v>
      </c>
      <c r="K232" s="19">
        <f t="shared" ref="K232:L232" si="101">K233</f>
        <v>0</v>
      </c>
      <c r="L232" s="19">
        <f t="shared" si="101"/>
        <v>250</v>
      </c>
    </row>
    <row r="233" spans="1:12" hidden="1">
      <c r="A233" s="81" t="s">
        <v>228</v>
      </c>
      <c r="B233" s="24" t="s">
        <v>27</v>
      </c>
      <c r="C233" s="24" t="s">
        <v>38</v>
      </c>
      <c r="D233" s="24" t="s">
        <v>139</v>
      </c>
      <c r="E233" s="24" t="s">
        <v>216</v>
      </c>
      <c r="F233" s="24" t="s">
        <v>118</v>
      </c>
      <c r="G233" s="25"/>
      <c r="H233" s="26">
        <v>250</v>
      </c>
      <c r="I233" s="27"/>
      <c r="J233" s="27"/>
      <c r="K233" s="27"/>
      <c r="L233" s="16">
        <f t="shared" si="94"/>
        <v>250</v>
      </c>
    </row>
    <row r="234" spans="1:12" s="20" customFormat="1" hidden="1">
      <c r="A234" s="73" t="s">
        <v>217</v>
      </c>
      <c r="B234" s="18" t="s">
        <v>27</v>
      </c>
      <c r="C234" s="18" t="s">
        <v>38</v>
      </c>
      <c r="D234" s="18" t="s">
        <v>139</v>
      </c>
      <c r="E234" s="18" t="s">
        <v>218</v>
      </c>
      <c r="F234" s="18"/>
      <c r="G234" s="19">
        <f>G235</f>
        <v>0</v>
      </c>
      <c r="H234" s="19">
        <f>H235</f>
        <v>200</v>
      </c>
      <c r="I234" s="19">
        <f>I235</f>
        <v>0</v>
      </c>
      <c r="J234" s="19">
        <f>J235</f>
        <v>0</v>
      </c>
      <c r="K234" s="19">
        <f t="shared" ref="K234:L234" si="102">K235</f>
        <v>0</v>
      </c>
      <c r="L234" s="19">
        <f t="shared" si="102"/>
        <v>200</v>
      </c>
    </row>
    <row r="235" spans="1:12" hidden="1">
      <c r="A235" s="81" t="s">
        <v>228</v>
      </c>
      <c r="B235" s="24" t="s">
        <v>27</v>
      </c>
      <c r="C235" s="24" t="s">
        <v>38</v>
      </c>
      <c r="D235" s="24" t="s">
        <v>139</v>
      </c>
      <c r="E235" s="24" t="s">
        <v>218</v>
      </c>
      <c r="F235" s="24" t="s">
        <v>118</v>
      </c>
      <c r="G235" s="25"/>
      <c r="H235" s="26">
        <v>200</v>
      </c>
      <c r="I235" s="27"/>
      <c r="J235" s="27"/>
      <c r="K235" s="27"/>
      <c r="L235" s="16">
        <f t="shared" si="94"/>
        <v>200</v>
      </c>
    </row>
    <row r="236" spans="1:12" s="20" customFormat="1" ht="38.25" hidden="1">
      <c r="A236" s="96" t="s">
        <v>725</v>
      </c>
      <c r="B236" s="18" t="s">
        <v>27</v>
      </c>
      <c r="C236" s="18" t="s">
        <v>38</v>
      </c>
      <c r="D236" s="18" t="s">
        <v>139</v>
      </c>
      <c r="E236" s="18" t="s">
        <v>726</v>
      </c>
      <c r="F236" s="18"/>
      <c r="G236" s="19">
        <f>G237</f>
        <v>0</v>
      </c>
      <c r="H236" s="19">
        <f t="shared" ref="H236:L236" si="103">H237</f>
        <v>0</v>
      </c>
      <c r="I236" s="19">
        <f t="shared" si="103"/>
        <v>0</v>
      </c>
      <c r="J236" s="19">
        <f t="shared" si="103"/>
        <v>0</v>
      </c>
      <c r="K236" s="19">
        <f t="shared" si="103"/>
        <v>899.82799999999997</v>
      </c>
      <c r="L236" s="19">
        <f t="shared" si="103"/>
        <v>899.82799999999997</v>
      </c>
    </row>
    <row r="237" spans="1:12" ht="25.5" hidden="1">
      <c r="A237" s="28" t="s">
        <v>43</v>
      </c>
      <c r="B237" s="24" t="s">
        <v>27</v>
      </c>
      <c r="C237" s="24" t="s">
        <v>38</v>
      </c>
      <c r="D237" s="24" t="s">
        <v>139</v>
      </c>
      <c r="E237" s="24" t="s">
        <v>726</v>
      </c>
      <c r="F237" s="24" t="s">
        <v>44</v>
      </c>
      <c r="G237" s="25"/>
      <c r="H237" s="26"/>
      <c r="I237" s="27"/>
      <c r="J237" s="27"/>
      <c r="K237" s="27">
        <v>899.82799999999997</v>
      </c>
      <c r="L237" s="16">
        <f t="shared" si="94"/>
        <v>899.82799999999997</v>
      </c>
    </row>
    <row r="238" spans="1:12" s="20" customFormat="1" hidden="1">
      <c r="A238" s="73" t="s">
        <v>727</v>
      </c>
      <c r="B238" s="18" t="s">
        <v>27</v>
      </c>
      <c r="C238" s="18" t="s">
        <v>38</v>
      </c>
      <c r="D238" s="18" t="s">
        <v>139</v>
      </c>
      <c r="E238" s="18" t="s">
        <v>728</v>
      </c>
      <c r="F238" s="18"/>
      <c r="G238" s="19">
        <f>G239</f>
        <v>0</v>
      </c>
      <c r="H238" s="19">
        <f t="shared" ref="H238:L238" si="104">H239</f>
        <v>0</v>
      </c>
      <c r="I238" s="19">
        <f t="shared" si="104"/>
        <v>0</v>
      </c>
      <c r="J238" s="19">
        <f t="shared" si="104"/>
        <v>0</v>
      </c>
      <c r="K238" s="19">
        <f t="shared" si="104"/>
        <v>914.90200000000004</v>
      </c>
      <c r="L238" s="19">
        <f t="shared" si="104"/>
        <v>914.90200000000004</v>
      </c>
    </row>
    <row r="239" spans="1:12" ht="24.75" hidden="1" customHeight="1">
      <c r="A239" s="28" t="s">
        <v>43</v>
      </c>
      <c r="B239" s="24" t="s">
        <v>27</v>
      </c>
      <c r="C239" s="24" t="s">
        <v>38</v>
      </c>
      <c r="D239" s="24" t="s">
        <v>139</v>
      </c>
      <c r="E239" s="24" t="s">
        <v>729</v>
      </c>
      <c r="F239" s="24" t="s">
        <v>44</v>
      </c>
      <c r="G239" s="25"/>
      <c r="H239" s="26"/>
      <c r="I239" s="27"/>
      <c r="J239" s="27"/>
      <c r="K239" s="27">
        <v>914.90200000000004</v>
      </c>
      <c r="L239" s="16">
        <f t="shared" si="94"/>
        <v>914.90200000000004</v>
      </c>
    </row>
    <row r="240" spans="1:12" s="20" customFormat="1" ht="24.75" hidden="1" customHeight="1">
      <c r="A240" s="150" t="s">
        <v>735</v>
      </c>
      <c r="B240" s="18" t="s">
        <v>27</v>
      </c>
      <c r="C240" s="18" t="s">
        <v>38</v>
      </c>
      <c r="D240" s="18" t="s">
        <v>139</v>
      </c>
      <c r="E240" s="18" t="s">
        <v>736</v>
      </c>
      <c r="F240" s="18"/>
      <c r="G240" s="19">
        <f>G241</f>
        <v>0</v>
      </c>
      <c r="H240" s="19">
        <f t="shared" ref="H240:L240" si="105">H241</f>
        <v>0</v>
      </c>
      <c r="I240" s="19">
        <f t="shared" si="105"/>
        <v>0</v>
      </c>
      <c r="J240" s="19">
        <f t="shared" si="105"/>
        <v>0</v>
      </c>
      <c r="K240" s="19">
        <f t="shared" si="105"/>
        <v>870.07799999999997</v>
      </c>
      <c r="L240" s="19">
        <f t="shared" si="105"/>
        <v>870.07799999999997</v>
      </c>
    </row>
    <row r="241" spans="1:12" ht="24.75" hidden="1" customHeight="1">
      <c r="A241" s="28" t="s">
        <v>43</v>
      </c>
      <c r="B241" s="24" t="s">
        <v>27</v>
      </c>
      <c r="C241" s="24" t="s">
        <v>38</v>
      </c>
      <c r="D241" s="24" t="s">
        <v>139</v>
      </c>
      <c r="E241" s="24" t="s">
        <v>736</v>
      </c>
      <c r="F241" s="24" t="s">
        <v>44</v>
      </c>
      <c r="G241" s="25"/>
      <c r="H241" s="26"/>
      <c r="I241" s="27"/>
      <c r="J241" s="27"/>
      <c r="K241" s="27">
        <v>870.07799999999997</v>
      </c>
      <c r="L241" s="16">
        <f t="shared" si="94"/>
        <v>870.07799999999997</v>
      </c>
    </row>
    <row r="242" spans="1:12" s="20" customFormat="1" ht="25.5" hidden="1">
      <c r="A242" s="96" t="s">
        <v>730</v>
      </c>
      <c r="B242" s="18" t="s">
        <v>27</v>
      </c>
      <c r="C242" s="18" t="s">
        <v>38</v>
      </c>
      <c r="D242" s="18" t="s">
        <v>139</v>
      </c>
      <c r="E242" s="18" t="s">
        <v>731</v>
      </c>
      <c r="F242" s="18"/>
      <c r="G242" s="19">
        <f>G243</f>
        <v>0</v>
      </c>
      <c r="H242" s="19">
        <f t="shared" ref="H242:L242" si="106">H243</f>
        <v>0</v>
      </c>
      <c r="I242" s="19">
        <f t="shared" si="106"/>
        <v>0</v>
      </c>
      <c r="J242" s="19">
        <f t="shared" si="106"/>
        <v>0</v>
      </c>
      <c r="K242" s="19">
        <f t="shared" si="106"/>
        <v>1291</v>
      </c>
      <c r="L242" s="19">
        <f t="shared" si="106"/>
        <v>1291</v>
      </c>
    </row>
    <row r="243" spans="1:12" ht="25.5" hidden="1">
      <c r="A243" s="28" t="s">
        <v>43</v>
      </c>
      <c r="B243" s="24" t="s">
        <v>27</v>
      </c>
      <c r="C243" s="24" t="s">
        <v>38</v>
      </c>
      <c r="D243" s="24" t="s">
        <v>139</v>
      </c>
      <c r="E243" s="24" t="s">
        <v>731</v>
      </c>
      <c r="F243" s="24" t="s">
        <v>44</v>
      </c>
      <c r="G243" s="25"/>
      <c r="H243" s="26"/>
      <c r="I243" s="27"/>
      <c r="J243" s="27"/>
      <c r="K243" s="27">
        <v>1291</v>
      </c>
      <c r="L243" s="16">
        <f t="shared" si="94"/>
        <v>1291</v>
      </c>
    </row>
    <row r="244" spans="1:12" s="20" customFormat="1" ht="38.25" hidden="1">
      <c r="A244" s="150" t="s">
        <v>732</v>
      </c>
      <c r="B244" s="18" t="s">
        <v>27</v>
      </c>
      <c r="C244" s="18" t="s">
        <v>38</v>
      </c>
      <c r="D244" s="18" t="s">
        <v>139</v>
      </c>
      <c r="E244" s="18" t="s">
        <v>733</v>
      </c>
      <c r="F244" s="18"/>
      <c r="G244" s="19">
        <f>G245</f>
        <v>0</v>
      </c>
      <c r="H244" s="19">
        <f t="shared" ref="H244:L244" si="107">H245</f>
        <v>0</v>
      </c>
      <c r="I244" s="19">
        <f t="shared" si="107"/>
        <v>0</v>
      </c>
      <c r="J244" s="19">
        <f t="shared" si="107"/>
        <v>0</v>
      </c>
      <c r="K244" s="19">
        <f t="shared" si="107"/>
        <v>351</v>
      </c>
      <c r="L244" s="19">
        <f t="shared" si="107"/>
        <v>351</v>
      </c>
    </row>
    <row r="245" spans="1:12" ht="25.5" hidden="1">
      <c r="A245" s="28" t="s">
        <v>43</v>
      </c>
      <c r="B245" s="24" t="s">
        <v>27</v>
      </c>
      <c r="C245" s="24" t="s">
        <v>38</v>
      </c>
      <c r="D245" s="24" t="s">
        <v>139</v>
      </c>
      <c r="E245" s="24" t="s">
        <v>733</v>
      </c>
      <c r="F245" s="24" t="s">
        <v>44</v>
      </c>
      <c r="G245" s="25"/>
      <c r="H245" s="26"/>
      <c r="I245" s="27"/>
      <c r="J245" s="27"/>
      <c r="K245" s="27">
        <v>351</v>
      </c>
      <c r="L245" s="16">
        <f t="shared" si="94"/>
        <v>351</v>
      </c>
    </row>
    <row r="246" spans="1:12" s="20" customFormat="1" hidden="1">
      <c r="A246" s="61" t="s">
        <v>229</v>
      </c>
      <c r="B246" s="10" t="s">
        <v>27</v>
      </c>
      <c r="C246" s="10" t="s">
        <v>38</v>
      </c>
      <c r="D246" s="10" t="s">
        <v>139</v>
      </c>
      <c r="E246" s="10" t="s">
        <v>230</v>
      </c>
      <c r="F246" s="10"/>
      <c r="G246" s="11">
        <f>G247</f>
        <v>0</v>
      </c>
      <c r="H246" s="11">
        <f>H247</f>
        <v>0</v>
      </c>
      <c r="I246" s="11">
        <f>I247</f>
        <v>0</v>
      </c>
      <c r="J246" s="11">
        <f>J247</f>
        <v>13472.034</v>
      </c>
      <c r="K246" s="11">
        <f t="shared" ref="K246:L246" si="108">K247</f>
        <v>0</v>
      </c>
      <c r="L246" s="11">
        <f t="shared" si="108"/>
        <v>13472.034</v>
      </c>
    </row>
    <row r="247" spans="1:12" ht="38.25" hidden="1">
      <c r="A247" s="30" t="s">
        <v>173</v>
      </c>
      <c r="B247" s="24" t="s">
        <v>27</v>
      </c>
      <c r="C247" s="24" t="s">
        <v>38</v>
      </c>
      <c r="D247" s="24" t="s">
        <v>139</v>
      </c>
      <c r="E247" s="24" t="s">
        <v>230</v>
      </c>
      <c r="F247" s="24" t="s">
        <v>174</v>
      </c>
      <c r="G247" s="25"/>
      <c r="H247" s="26"/>
      <c r="I247" s="27"/>
      <c r="J247" s="27">
        <v>13472.034</v>
      </c>
      <c r="K247" s="27"/>
      <c r="L247" s="16">
        <f t="shared" si="94"/>
        <v>13472.034</v>
      </c>
    </row>
    <row r="248" spans="1:12" s="20" customFormat="1" hidden="1">
      <c r="A248" s="61" t="s">
        <v>231</v>
      </c>
      <c r="B248" s="10" t="s">
        <v>27</v>
      </c>
      <c r="C248" s="10" t="s">
        <v>38</v>
      </c>
      <c r="D248" s="10" t="s">
        <v>139</v>
      </c>
      <c r="E248" s="10" t="s">
        <v>232</v>
      </c>
      <c r="F248" s="10"/>
      <c r="G248" s="11">
        <f>G249</f>
        <v>0</v>
      </c>
      <c r="H248" s="11">
        <f>H249</f>
        <v>0</v>
      </c>
      <c r="I248" s="11">
        <f>I249</f>
        <v>0</v>
      </c>
      <c r="J248" s="11">
        <f>J249</f>
        <v>3599.3119999999999</v>
      </c>
      <c r="K248" s="11">
        <f t="shared" ref="K248:L248" si="109">K249</f>
        <v>0</v>
      </c>
      <c r="L248" s="11">
        <f t="shared" si="109"/>
        <v>3599.3119999999999</v>
      </c>
    </row>
    <row r="249" spans="1:12" ht="25.5" hidden="1">
      <c r="A249" s="28" t="s">
        <v>43</v>
      </c>
      <c r="B249" s="24" t="s">
        <v>27</v>
      </c>
      <c r="C249" s="24" t="s">
        <v>38</v>
      </c>
      <c r="D249" s="24" t="s">
        <v>139</v>
      </c>
      <c r="E249" s="24" t="s">
        <v>232</v>
      </c>
      <c r="F249" s="24" t="s">
        <v>44</v>
      </c>
      <c r="G249" s="25"/>
      <c r="H249" s="26"/>
      <c r="I249" s="27"/>
      <c r="J249" s="27">
        <v>3599.3119999999999</v>
      </c>
      <c r="K249" s="27"/>
      <c r="L249" s="16">
        <f t="shared" si="94"/>
        <v>3599.3119999999999</v>
      </c>
    </row>
    <row r="250" spans="1:12" s="20" customFormat="1" hidden="1">
      <c r="A250" s="61" t="s">
        <v>233</v>
      </c>
      <c r="B250" s="10" t="s">
        <v>27</v>
      </c>
      <c r="C250" s="10" t="s">
        <v>38</v>
      </c>
      <c r="D250" s="10" t="s">
        <v>139</v>
      </c>
      <c r="E250" s="10" t="s">
        <v>234</v>
      </c>
      <c r="F250" s="10"/>
      <c r="G250" s="11">
        <f>G251</f>
        <v>0</v>
      </c>
      <c r="H250" s="11">
        <f>H251</f>
        <v>0</v>
      </c>
      <c r="I250" s="11">
        <f>I251</f>
        <v>0</v>
      </c>
      <c r="J250" s="11">
        <f>J251</f>
        <v>11613.852999999999</v>
      </c>
      <c r="K250" s="11">
        <f t="shared" ref="K250:L250" si="110">K251</f>
        <v>0</v>
      </c>
      <c r="L250" s="11">
        <f t="shared" si="110"/>
        <v>11613.852999999999</v>
      </c>
    </row>
    <row r="251" spans="1:12" ht="25.5" hidden="1">
      <c r="A251" s="28" t="s">
        <v>43</v>
      </c>
      <c r="B251" s="24" t="s">
        <v>27</v>
      </c>
      <c r="C251" s="24" t="s">
        <v>38</v>
      </c>
      <c r="D251" s="24" t="s">
        <v>139</v>
      </c>
      <c r="E251" s="24" t="s">
        <v>234</v>
      </c>
      <c r="F251" s="24" t="s">
        <v>44</v>
      </c>
      <c r="G251" s="25"/>
      <c r="H251" s="26"/>
      <c r="I251" s="27"/>
      <c r="J251" s="27">
        <v>11613.852999999999</v>
      </c>
      <c r="K251" s="27"/>
      <c r="L251" s="16">
        <f t="shared" si="94"/>
        <v>11613.852999999999</v>
      </c>
    </row>
    <row r="252" spans="1:12" s="20" customFormat="1" hidden="1">
      <c r="A252" s="61" t="s">
        <v>235</v>
      </c>
      <c r="B252" s="10" t="s">
        <v>27</v>
      </c>
      <c r="C252" s="10" t="s">
        <v>38</v>
      </c>
      <c r="D252" s="10" t="s">
        <v>139</v>
      </c>
      <c r="E252" s="10" t="s">
        <v>236</v>
      </c>
      <c r="F252" s="10"/>
      <c r="G252" s="11">
        <f>G253</f>
        <v>0</v>
      </c>
      <c r="H252" s="11">
        <f>H253</f>
        <v>0</v>
      </c>
      <c r="I252" s="11">
        <f>I253</f>
        <v>0</v>
      </c>
      <c r="J252" s="11">
        <f>J253</f>
        <v>25136.93</v>
      </c>
      <c r="K252" s="11">
        <f t="shared" ref="K252:L252" si="111">K253</f>
        <v>0</v>
      </c>
      <c r="L252" s="11">
        <f t="shared" si="111"/>
        <v>25136.93</v>
      </c>
    </row>
    <row r="253" spans="1:12" ht="25.5" hidden="1">
      <c r="A253" s="28" t="s">
        <v>43</v>
      </c>
      <c r="B253" s="24" t="s">
        <v>27</v>
      </c>
      <c r="C253" s="24" t="s">
        <v>38</v>
      </c>
      <c r="D253" s="24" t="s">
        <v>139</v>
      </c>
      <c r="E253" s="24" t="s">
        <v>236</v>
      </c>
      <c r="F253" s="24" t="s">
        <v>44</v>
      </c>
      <c r="G253" s="25"/>
      <c r="H253" s="26"/>
      <c r="I253" s="27"/>
      <c r="J253" s="27">
        <v>25136.93</v>
      </c>
      <c r="K253" s="27"/>
      <c r="L253" s="16">
        <f t="shared" si="94"/>
        <v>25136.93</v>
      </c>
    </row>
    <row r="254" spans="1:12" hidden="1">
      <c r="A254" s="64" t="s">
        <v>237</v>
      </c>
      <c r="B254" s="18"/>
      <c r="C254" s="18" t="s">
        <v>38</v>
      </c>
      <c r="D254" s="18" t="s">
        <v>238</v>
      </c>
      <c r="E254" s="18"/>
      <c r="F254" s="18"/>
      <c r="G254" s="19">
        <f>G255+G283+G324+G326</f>
        <v>11809.413</v>
      </c>
      <c r="H254" s="19">
        <f>H255+H283+H324+H326</f>
        <v>5118.1513599999998</v>
      </c>
      <c r="I254" s="19">
        <f>I255+I283+I324+I326</f>
        <v>3430.1</v>
      </c>
      <c r="J254" s="19">
        <f>J255+J283+J324+J326</f>
        <v>148.79999999999998</v>
      </c>
      <c r="K254" s="19">
        <f t="shared" ref="K254:L254" si="112">K255+K283+K324+K326</f>
        <v>0</v>
      </c>
      <c r="L254" s="19">
        <f t="shared" si="112"/>
        <v>20506.464360000002</v>
      </c>
    </row>
    <row r="255" spans="1:12" s="20" customFormat="1" ht="25.5" hidden="1">
      <c r="A255" s="82" t="s">
        <v>239</v>
      </c>
      <c r="B255" s="42" t="s">
        <v>27</v>
      </c>
      <c r="C255" s="42" t="s">
        <v>38</v>
      </c>
      <c r="D255" s="42" t="s">
        <v>238</v>
      </c>
      <c r="E255" s="42" t="s">
        <v>240</v>
      </c>
      <c r="F255" s="42"/>
      <c r="G255" s="66">
        <f>G256+G263+G276</f>
        <v>7879.4130000000005</v>
      </c>
      <c r="H255" s="66">
        <f>H256+H263+H276</f>
        <v>304.7</v>
      </c>
      <c r="I255" s="66">
        <f>I256+I263+I276</f>
        <v>98</v>
      </c>
      <c r="J255" s="66">
        <f>J256+J263+J276</f>
        <v>0</v>
      </c>
      <c r="K255" s="66">
        <f t="shared" ref="K255:L255" si="113">K256+K263+K276</f>
        <v>0</v>
      </c>
      <c r="L255" s="66">
        <f t="shared" si="113"/>
        <v>8282.1130000000012</v>
      </c>
    </row>
    <row r="256" spans="1:12" s="84" customFormat="1" hidden="1">
      <c r="A256" s="83" t="s">
        <v>241</v>
      </c>
      <c r="B256" s="7" t="s">
        <v>27</v>
      </c>
      <c r="C256" s="7" t="s">
        <v>38</v>
      </c>
      <c r="D256" s="7" t="s">
        <v>238</v>
      </c>
      <c r="E256" s="7" t="s">
        <v>242</v>
      </c>
      <c r="F256" s="7"/>
      <c r="G256" s="5">
        <f>G257+G258+G259+G260+G261</f>
        <v>4579.4130000000005</v>
      </c>
      <c r="H256" s="5">
        <f>H257+H258+H259+H260+H261</f>
        <v>124.69999999999999</v>
      </c>
      <c r="I256" s="5">
        <f>I257+I258+I259+I260+I261</f>
        <v>98</v>
      </c>
      <c r="J256" s="5">
        <f>J257+J258+J259+J260+J261</f>
        <v>0</v>
      </c>
      <c r="K256" s="5">
        <f t="shared" ref="K256:L256" si="114">K257+K258+K259+K260+K261</f>
        <v>0</v>
      </c>
      <c r="L256" s="5">
        <f t="shared" si="114"/>
        <v>4802.1130000000012</v>
      </c>
    </row>
    <row r="257" spans="1:12" hidden="1">
      <c r="A257" s="12" t="s">
        <v>30</v>
      </c>
      <c r="B257" s="24" t="s">
        <v>27</v>
      </c>
      <c r="C257" s="24" t="s">
        <v>38</v>
      </c>
      <c r="D257" s="24" t="s">
        <v>238</v>
      </c>
      <c r="E257" s="24" t="s">
        <v>242</v>
      </c>
      <c r="F257" s="24" t="s">
        <v>192</v>
      </c>
      <c r="G257" s="25">
        <v>4061.9389999999999</v>
      </c>
      <c r="H257" s="26"/>
      <c r="I257" s="27"/>
      <c r="J257" s="27"/>
      <c r="K257" s="27"/>
      <c r="L257" s="16">
        <f t="shared" si="94"/>
        <v>4061.9389999999999</v>
      </c>
    </row>
    <row r="258" spans="1:12" ht="25.5" hidden="1">
      <c r="A258" s="28" t="s">
        <v>35</v>
      </c>
      <c r="B258" s="24" t="s">
        <v>27</v>
      </c>
      <c r="C258" s="24" t="s">
        <v>38</v>
      </c>
      <c r="D258" s="24" t="s">
        <v>238</v>
      </c>
      <c r="E258" s="24" t="s">
        <v>242</v>
      </c>
      <c r="F258" s="24" t="s">
        <v>193</v>
      </c>
      <c r="G258" s="25">
        <v>124.80200000000001</v>
      </c>
      <c r="H258" s="26"/>
      <c r="I258" s="27"/>
      <c r="J258" s="27"/>
      <c r="K258" s="27"/>
      <c r="L258" s="16">
        <f t="shared" si="94"/>
        <v>124.80200000000001</v>
      </c>
    </row>
    <row r="259" spans="1:12" ht="25.5" hidden="1">
      <c r="A259" s="28" t="s">
        <v>41</v>
      </c>
      <c r="B259" s="24" t="s">
        <v>27</v>
      </c>
      <c r="C259" s="24" t="s">
        <v>38</v>
      </c>
      <c r="D259" s="24" t="s">
        <v>238</v>
      </c>
      <c r="E259" s="24" t="s">
        <v>242</v>
      </c>
      <c r="F259" s="24" t="s">
        <v>42</v>
      </c>
      <c r="G259" s="25">
        <v>57.52</v>
      </c>
      <c r="H259" s="26">
        <f>18+124.7</f>
        <v>142.69999999999999</v>
      </c>
      <c r="I259" s="27">
        <f>25.724+18</f>
        <v>43.724000000000004</v>
      </c>
      <c r="J259" s="27"/>
      <c r="K259" s="27"/>
      <c r="L259" s="16">
        <f t="shared" si="94"/>
        <v>243.94399999999999</v>
      </c>
    </row>
    <row r="260" spans="1:12" ht="25.5" hidden="1">
      <c r="A260" s="28" t="s">
        <v>43</v>
      </c>
      <c r="B260" s="24" t="s">
        <v>27</v>
      </c>
      <c r="C260" s="24" t="s">
        <v>38</v>
      </c>
      <c r="D260" s="24" t="s">
        <v>238</v>
      </c>
      <c r="E260" s="24" t="s">
        <v>242</v>
      </c>
      <c r="F260" s="24" t="s">
        <v>44</v>
      </c>
      <c r="G260" s="25">
        <v>331.12299999999999</v>
      </c>
      <c r="H260" s="26">
        <f>-18</f>
        <v>-18</v>
      </c>
      <c r="I260" s="27">
        <f>-25.724+80</f>
        <v>54.275999999999996</v>
      </c>
      <c r="J260" s="27"/>
      <c r="K260" s="27"/>
      <c r="L260" s="16">
        <f t="shared" si="94"/>
        <v>367.399</v>
      </c>
    </row>
    <row r="261" spans="1:12" ht="25.5" hidden="1">
      <c r="A261" s="30" t="s">
        <v>45</v>
      </c>
      <c r="B261" s="24" t="s">
        <v>27</v>
      </c>
      <c r="C261" s="24" t="s">
        <v>38</v>
      </c>
      <c r="D261" s="24" t="s">
        <v>238</v>
      </c>
      <c r="E261" s="24" t="s">
        <v>242</v>
      </c>
      <c r="F261" s="24" t="s">
        <v>46</v>
      </c>
      <c r="G261" s="25">
        <v>4.0289999999999999</v>
      </c>
      <c r="H261" s="26"/>
      <c r="I261" s="27"/>
      <c r="J261" s="27"/>
      <c r="K261" s="27"/>
      <c r="L261" s="16">
        <f t="shared" si="94"/>
        <v>4.0289999999999999</v>
      </c>
    </row>
    <row r="262" spans="1:12" ht="25.5" hidden="1">
      <c r="A262" s="30" t="s">
        <v>47</v>
      </c>
      <c r="B262" s="24" t="s">
        <v>27</v>
      </c>
      <c r="C262" s="24" t="s">
        <v>38</v>
      </c>
      <c r="D262" s="24" t="s">
        <v>238</v>
      </c>
      <c r="E262" s="24" t="s">
        <v>242</v>
      </c>
      <c r="F262" s="24" t="s">
        <v>48</v>
      </c>
      <c r="G262" s="25"/>
      <c r="H262" s="26"/>
      <c r="I262" s="27"/>
      <c r="J262" s="27"/>
      <c r="K262" s="27"/>
      <c r="L262" s="16">
        <f t="shared" si="94"/>
        <v>0</v>
      </c>
    </row>
    <row r="263" spans="1:12" s="20" customFormat="1" ht="38.25" hidden="1">
      <c r="A263" s="85" t="s">
        <v>243</v>
      </c>
      <c r="B263" s="18" t="s">
        <v>27</v>
      </c>
      <c r="C263" s="18" t="s">
        <v>38</v>
      </c>
      <c r="D263" s="18" t="s">
        <v>238</v>
      </c>
      <c r="E263" s="18" t="s">
        <v>244</v>
      </c>
      <c r="F263" s="18"/>
      <c r="G263" s="19">
        <f>G264+G266+G270+G272+G268+G274</f>
        <v>1100</v>
      </c>
      <c r="H263" s="19">
        <f>H264+H266+H270+H272+H268+H274</f>
        <v>180</v>
      </c>
      <c r="I263" s="19">
        <f>I264+I266+I270+I272+I268+I274</f>
        <v>0</v>
      </c>
      <c r="J263" s="19">
        <f>J264+J266+J270+J272+J268+J274</f>
        <v>0</v>
      </c>
      <c r="K263" s="19">
        <f>K264+K266+K270+K272+K268+K274</f>
        <v>0</v>
      </c>
      <c r="L263" s="16">
        <f t="shared" si="94"/>
        <v>1280</v>
      </c>
    </row>
    <row r="264" spans="1:12" s="20" customFormat="1" ht="51" hidden="1">
      <c r="A264" s="85" t="s">
        <v>245</v>
      </c>
      <c r="B264" s="18" t="s">
        <v>27</v>
      </c>
      <c r="C264" s="18" t="s">
        <v>38</v>
      </c>
      <c r="D264" s="18" t="s">
        <v>238</v>
      </c>
      <c r="E264" s="18" t="s">
        <v>246</v>
      </c>
      <c r="F264" s="18"/>
      <c r="G264" s="19">
        <f>G265</f>
        <v>400</v>
      </c>
      <c r="H264" s="19">
        <f>H265</f>
        <v>0</v>
      </c>
      <c r="I264" s="19">
        <f>I265</f>
        <v>0</v>
      </c>
      <c r="J264" s="19">
        <f>J265</f>
        <v>0</v>
      </c>
      <c r="K264" s="19">
        <f t="shared" ref="K264:L264" si="115">K265</f>
        <v>0</v>
      </c>
      <c r="L264" s="19">
        <f t="shared" si="115"/>
        <v>400</v>
      </c>
    </row>
    <row r="265" spans="1:12" s="20" customFormat="1" ht="25.5" hidden="1">
      <c r="A265" s="28" t="s">
        <v>43</v>
      </c>
      <c r="B265" s="24" t="s">
        <v>27</v>
      </c>
      <c r="C265" s="24" t="s">
        <v>38</v>
      </c>
      <c r="D265" s="24" t="s">
        <v>238</v>
      </c>
      <c r="E265" s="24" t="s">
        <v>246</v>
      </c>
      <c r="F265" s="24" t="s">
        <v>44</v>
      </c>
      <c r="G265" s="25">
        <v>400</v>
      </c>
      <c r="H265" s="86"/>
      <c r="I265" s="87"/>
      <c r="J265" s="87"/>
      <c r="K265" s="87"/>
      <c r="L265" s="16">
        <f t="shared" si="94"/>
        <v>400</v>
      </c>
    </row>
    <row r="266" spans="1:12" s="20" customFormat="1" ht="38.25" hidden="1">
      <c r="A266" s="85" t="s">
        <v>247</v>
      </c>
      <c r="B266" s="18" t="s">
        <v>27</v>
      </c>
      <c r="C266" s="18" t="s">
        <v>38</v>
      </c>
      <c r="D266" s="18" t="s">
        <v>238</v>
      </c>
      <c r="E266" s="18" t="s">
        <v>248</v>
      </c>
      <c r="F266" s="18"/>
      <c r="G266" s="19">
        <f>G267</f>
        <v>200</v>
      </c>
      <c r="H266" s="19">
        <f>H267</f>
        <v>0</v>
      </c>
      <c r="I266" s="19">
        <f>I267</f>
        <v>0</v>
      </c>
      <c r="J266" s="19">
        <f>J267</f>
        <v>0</v>
      </c>
      <c r="K266" s="19">
        <f t="shared" ref="K266:L266" si="116">K267</f>
        <v>0</v>
      </c>
      <c r="L266" s="19">
        <f t="shared" si="116"/>
        <v>200</v>
      </c>
    </row>
    <row r="267" spans="1:12" s="20" customFormat="1" ht="25.5" hidden="1">
      <c r="A267" s="28" t="s">
        <v>43</v>
      </c>
      <c r="B267" s="24" t="s">
        <v>27</v>
      </c>
      <c r="C267" s="24" t="s">
        <v>38</v>
      </c>
      <c r="D267" s="24" t="s">
        <v>238</v>
      </c>
      <c r="E267" s="24" t="s">
        <v>248</v>
      </c>
      <c r="F267" s="24" t="s">
        <v>44</v>
      </c>
      <c r="G267" s="25">
        <v>200</v>
      </c>
      <c r="H267" s="86"/>
      <c r="I267" s="87"/>
      <c r="J267" s="87"/>
      <c r="K267" s="87"/>
      <c r="L267" s="16">
        <f t="shared" si="94"/>
        <v>200</v>
      </c>
    </row>
    <row r="268" spans="1:12" s="20" customFormat="1" ht="25.5" hidden="1">
      <c r="A268" s="85" t="s">
        <v>249</v>
      </c>
      <c r="B268" s="18" t="s">
        <v>27</v>
      </c>
      <c r="C268" s="18" t="s">
        <v>38</v>
      </c>
      <c r="D268" s="18" t="s">
        <v>238</v>
      </c>
      <c r="E268" s="18" t="s">
        <v>250</v>
      </c>
      <c r="F268" s="18"/>
      <c r="G268" s="19">
        <f>G269</f>
        <v>100</v>
      </c>
      <c r="H268" s="19">
        <f>H269</f>
        <v>0</v>
      </c>
      <c r="I268" s="19">
        <f>I269</f>
        <v>0</v>
      </c>
      <c r="J268" s="19">
        <f>J269</f>
        <v>0</v>
      </c>
      <c r="K268" s="19">
        <f t="shared" ref="K268:L268" si="117">K269</f>
        <v>0</v>
      </c>
      <c r="L268" s="19">
        <f t="shared" si="117"/>
        <v>100</v>
      </c>
    </row>
    <row r="269" spans="1:12" s="20" customFormat="1" ht="25.5" hidden="1">
      <c r="A269" s="28" t="s">
        <v>43</v>
      </c>
      <c r="B269" s="24" t="s">
        <v>27</v>
      </c>
      <c r="C269" s="24" t="s">
        <v>38</v>
      </c>
      <c r="D269" s="24" t="s">
        <v>238</v>
      </c>
      <c r="E269" s="24" t="s">
        <v>250</v>
      </c>
      <c r="F269" s="24" t="s">
        <v>44</v>
      </c>
      <c r="G269" s="25">
        <v>100</v>
      </c>
      <c r="H269" s="86"/>
      <c r="I269" s="87"/>
      <c r="J269" s="87"/>
      <c r="K269" s="87"/>
      <c r="L269" s="16">
        <f t="shared" si="94"/>
        <v>100</v>
      </c>
    </row>
    <row r="270" spans="1:12" s="20" customFormat="1" ht="25.5" hidden="1">
      <c r="A270" s="85" t="s">
        <v>251</v>
      </c>
      <c r="B270" s="18" t="s">
        <v>27</v>
      </c>
      <c r="C270" s="18" t="s">
        <v>38</v>
      </c>
      <c r="D270" s="18" t="s">
        <v>238</v>
      </c>
      <c r="E270" s="18" t="s">
        <v>252</v>
      </c>
      <c r="F270" s="18"/>
      <c r="G270" s="19">
        <f>G271</f>
        <v>200</v>
      </c>
      <c r="H270" s="19">
        <f>H271</f>
        <v>0</v>
      </c>
      <c r="I270" s="19">
        <f>I271</f>
        <v>0</v>
      </c>
      <c r="J270" s="19">
        <f>J271</f>
        <v>0</v>
      </c>
      <c r="K270" s="19">
        <f t="shared" ref="K270:L270" si="118">K271</f>
        <v>0</v>
      </c>
      <c r="L270" s="19">
        <f t="shared" si="118"/>
        <v>200</v>
      </c>
    </row>
    <row r="271" spans="1:12" s="20" customFormat="1" ht="25.5" hidden="1">
      <c r="A271" s="28" t="s">
        <v>43</v>
      </c>
      <c r="B271" s="24" t="s">
        <v>27</v>
      </c>
      <c r="C271" s="24" t="s">
        <v>38</v>
      </c>
      <c r="D271" s="24" t="s">
        <v>238</v>
      </c>
      <c r="E271" s="24" t="s">
        <v>252</v>
      </c>
      <c r="F271" s="24" t="s">
        <v>44</v>
      </c>
      <c r="G271" s="25">
        <v>200</v>
      </c>
      <c r="H271" s="86"/>
      <c r="I271" s="87"/>
      <c r="J271" s="87"/>
      <c r="K271" s="87"/>
      <c r="L271" s="16">
        <f t="shared" si="94"/>
        <v>200</v>
      </c>
    </row>
    <row r="272" spans="1:12" s="20" customFormat="1" hidden="1">
      <c r="A272" s="88" t="s">
        <v>253</v>
      </c>
      <c r="B272" s="18" t="s">
        <v>27</v>
      </c>
      <c r="C272" s="18" t="s">
        <v>38</v>
      </c>
      <c r="D272" s="18" t="s">
        <v>238</v>
      </c>
      <c r="E272" s="18" t="s">
        <v>254</v>
      </c>
      <c r="F272" s="18"/>
      <c r="G272" s="19">
        <f>G273</f>
        <v>200</v>
      </c>
      <c r="H272" s="19">
        <f>H273</f>
        <v>0</v>
      </c>
      <c r="I272" s="19">
        <f>I273</f>
        <v>0</v>
      </c>
      <c r="J272" s="19">
        <f>J273</f>
        <v>0</v>
      </c>
      <c r="K272" s="19">
        <f t="shared" ref="K272:L272" si="119">K273</f>
        <v>0</v>
      </c>
      <c r="L272" s="19">
        <f t="shared" si="119"/>
        <v>200</v>
      </c>
    </row>
    <row r="273" spans="1:12" s="20" customFormat="1" ht="25.5" hidden="1">
      <c r="A273" s="28" t="s">
        <v>43</v>
      </c>
      <c r="B273" s="24" t="s">
        <v>27</v>
      </c>
      <c r="C273" s="24" t="s">
        <v>38</v>
      </c>
      <c r="D273" s="24" t="s">
        <v>238</v>
      </c>
      <c r="E273" s="24" t="s">
        <v>254</v>
      </c>
      <c r="F273" s="24" t="s">
        <v>44</v>
      </c>
      <c r="G273" s="25">
        <v>200</v>
      </c>
      <c r="H273" s="86"/>
      <c r="I273" s="87"/>
      <c r="J273" s="87"/>
      <c r="K273" s="87"/>
      <c r="L273" s="16">
        <f t="shared" si="94"/>
        <v>200</v>
      </c>
    </row>
    <row r="274" spans="1:12" s="84" customFormat="1" hidden="1">
      <c r="A274" s="89" t="s">
        <v>255</v>
      </c>
      <c r="B274" s="7" t="s">
        <v>27</v>
      </c>
      <c r="C274" s="7" t="s">
        <v>38</v>
      </c>
      <c r="D274" s="7" t="s">
        <v>238</v>
      </c>
      <c r="E274" s="7" t="s">
        <v>256</v>
      </c>
      <c r="F274" s="7"/>
      <c r="G274" s="5">
        <f>G275</f>
        <v>0</v>
      </c>
      <c r="H274" s="5">
        <f>H275</f>
        <v>180</v>
      </c>
      <c r="I274" s="5">
        <f>I275</f>
        <v>0</v>
      </c>
      <c r="J274" s="5">
        <f>J275</f>
        <v>0</v>
      </c>
      <c r="K274" s="5">
        <f t="shared" ref="K274:L274" si="120">K275</f>
        <v>0</v>
      </c>
      <c r="L274" s="5">
        <f t="shared" si="120"/>
        <v>180</v>
      </c>
    </row>
    <row r="275" spans="1:12" s="84" customFormat="1" ht="25.5" hidden="1">
      <c r="A275" s="90" t="s">
        <v>43</v>
      </c>
      <c r="B275" s="13" t="s">
        <v>27</v>
      </c>
      <c r="C275" s="13" t="s">
        <v>38</v>
      </c>
      <c r="D275" s="13" t="s">
        <v>238</v>
      </c>
      <c r="E275" s="13" t="s">
        <v>256</v>
      </c>
      <c r="F275" s="13" t="s">
        <v>44</v>
      </c>
      <c r="G275" s="14"/>
      <c r="H275" s="91">
        <v>180</v>
      </c>
      <c r="I275" s="92"/>
      <c r="J275" s="92"/>
      <c r="K275" s="92"/>
      <c r="L275" s="16">
        <f t="shared" si="94"/>
        <v>180</v>
      </c>
    </row>
    <row r="276" spans="1:12" s="20" customFormat="1" hidden="1">
      <c r="A276" s="88" t="s">
        <v>257</v>
      </c>
      <c r="B276" s="18" t="s">
        <v>27</v>
      </c>
      <c r="C276" s="18" t="s">
        <v>38</v>
      </c>
      <c r="D276" s="18" t="s">
        <v>238</v>
      </c>
      <c r="E276" s="18" t="s">
        <v>258</v>
      </c>
      <c r="F276" s="18"/>
      <c r="G276" s="19">
        <f>G277+G279+G281</f>
        <v>2200</v>
      </c>
      <c r="H276" s="19">
        <f>H277+H279+H281</f>
        <v>0</v>
      </c>
      <c r="I276" s="19">
        <f>I277+I279+I281</f>
        <v>0</v>
      </c>
      <c r="J276" s="19">
        <f>J277+J279+J281</f>
        <v>0</v>
      </c>
      <c r="K276" s="19">
        <f t="shared" ref="K276:L276" si="121">K277+K279+K281</f>
        <v>0</v>
      </c>
      <c r="L276" s="19">
        <f t="shared" si="121"/>
        <v>2200</v>
      </c>
    </row>
    <row r="277" spans="1:12" s="20" customFormat="1" ht="38.25" hidden="1">
      <c r="A277" s="85" t="s">
        <v>259</v>
      </c>
      <c r="B277" s="18" t="s">
        <v>27</v>
      </c>
      <c r="C277" s="18" t="s">
        <v>38</v>
      </c>
      <c r="D277" s="18" t="s">
        <v>238</v>
      </c>
      <c r="E277" s="18" t="s">
        <v>260</v>
      </c>
      <c r="F277" s="18"/>
      <c r="G277" s="19">
        <f>G278</f>
        <v>400</v>
      </c>
      <c r="H277" s="19">
        <f>H278</f>
        <v>0</v>
      </c>
      <c r="I277" s="19">
        <f>I278</f>
        <v>0</v>
      </c>
      <c r="J277" s="19">
        <f>J278</f>
        <v>0</v>
      </c>
      <c r="K277" s="19">
        <f t="shared" ref="K277:L277" si="122">K278</f>
        <v>0</v>
      </c>
      <c r="L277" s="19">
        <f t="shared" si="122"/>
        <v>400</v>
      </c>
    </row>
    <row r="278" spans="1:12" s="20" customFormat="1" ht="25.5" hidden="1">
      <c r="A278" s="28" t="s">
        <v>43</v>
      </c>
      <c r="B278" s="24" t="s">
        <v>27</v>
      </c>
      <c r="C278" s="24" t="s">
        <v>38</v>
      </c>
      <c r="D278" s="24" t="s">
        <v>238</v>
      </c>
      <c r="E278" s="24" t="s">
        <v>260</v>
      </c>
      <c r="F278" s="24" t="s">
        <v>44</v>
      </c>
      <c r="G278" s="25">
        <v>400</v>
      </c>
      <c r="H278" s="86"/>
      <c r="I278" s="87"/>
      <c r="J278" s="87"/>
      <c r="K278" s="87"/>
      <c r="L278" s="16">
        <f t="shared" si="94"/>
        <v>400</v>
      </c>
    </row>
    <row r="279" spans="1:12" s="20" customFormat="1" ht="38.25" hidden="1">
      <c r="A279" s="85" t="s">
        <v>261</v>
      </c>
      <c r="B279" s="18" t="s">
        <v>27</v>
      </c>
      <c r="C279" s="18" t="s">
        <v>38</v>
      </c>
      <c r="D279" s="18" t="s">
        <v>238</v>
      </c>
      <c r="E279" s="18" t="s">
        <v>262</v>
      </c>
      <c r="F279" s="18"/>
      <c r="G279" s="19">
        <f>G280</f>
        <v>400</v>
      </c>
      <c r="H279" s="19">
        <f>H280</f>
        <v>0</v>
      </c>
      <c r="I279" s="19">
        <f>I280</f>
        <v>0</v>
      </c>
      <c r="J279" s="19">
        <f>J280</f>
        <v>0</v>
      </c>
      <c r="K279" s="19">
        <f t="shared" ref="K279:L279" si="123">K280</f>
        <v>0</v>
      </c>
      <c r="L279" s="19">
        <f t="shared" si="123"/>
        <v>400</v>
      </c>
    </row>
    <row r="280" spans="1:12" s="20" customFormat="1" ht="25.5" hidden="1">
      <c r="A280" s="28" t="s">
        <v>43</v>
      </c>
      <c r="B280" s="24" t="s">
        <v>27</v>
      </c>
      <c r="C280" s="24" t="s">
        <v>38</v>
      </c>
      <c r="D280" s="24" t="s">
        <v>238</v>
      </c>
      <c r="E280" s="24" t="s">
        <v>262</v>
      </c>
      <c r="F280" s="24" t="s">
        <v>44</v>
      </c>
      <c r="G280" s="25">
        <v>400</v>
      </c>
      <c r="H280" s="86"/>
      <c r="I280" s="87"/>
      <c r="J280" s="87"/>
      <c r="K280" s="87"/>
      <c r="L280" s="16">
        <f t="shared" ref="L280:L341" si="124">I280+H280+G280+J280+K280</f>
        <v>400</v>
      </c>
    </row>
    <row r="281" spans="1:12" s="20" customFormat="1" ht="76.5" hidden="1">
      <c r="A281" s="85" t="s">
        <v>263</v>
      </c>
      <c r="B281" s="18" t="s">
        <v>27</v>
      </c>
      <c r="C281" s="18" t="s">
        <v>38</v>
      </c>
      <c r="D281" s="18" t="s">
        <v>238</v>
      </c>
      <c r="E281" s="18" t="s">
        <v>264</v>
      </c>
      <c r="F281" s="18"/>
      <c r="G281" s="19">
        <f>G282</f>
        <v>1400</v>
      </c>
      <c r="H281" s="19">
        <f>H282</f>
        <v>0</v>
      </c>
      <c r="I281" s="19">
        <f>I282</f>
        <v>0</v>
      </c>
      <c r="J281" s="19">
        <f>J282</f>
        <v>0</v>
      </c>
      <c r="K281" s="19">
        <f t="shared" ref="K281:L281" si="125">K282</f>
        <v>0</v>
      </c>
      <c r="L281" s="19">
        <f t="shared" si="125"/>
        <v>1400</v>
      </c>
    </row>
    <row r="282" spans="1:12" s="20" customFormat="1" ht="25.5" hidden="1">
      <c r="A282" s="28" t="s">
        <v>43</v>
      </c>
      <c r="B282" s="24" t="s">
        <v>27</v>
      </c>
      <c r="C282" s="24" t="s">
        <v>38</v>
      </c>
      <c r="D282" s="24" t="s">
        <v>238</v>
      </c>
      <c r="E282" s="24" t="s">
        <v>264</v>
      </c>
      <c r="F282" s="24" t="s">
        <v>44</v>
      </c>
      <c r="G282" s="25">
        <v>1400</v>
      </c>
      <c r="H282" s="86"/>
      <c r="I282" s="87"/>
      <c r="J282" s="87"/>
      <c r="K282" s="87"/>
      <c r="L282" s="16">
        <f t="shared" si="124"/>
        <v>1400</v>
      </c>
    </row>
    <row r="283" spans="1:12" s="20" customFormat="1" ht="25.5" hidden="1">
      <c r="A283" s="65" t="s">
        <v>265</v>
      </c>
      <c r="B283" s="42" t="s">
        <v>27</v>
      </c>
      <c r="C283" s="42" t="s">
        <v>38</v>
      </c>
      <c r="D283" s="42" t="s">
        <v>238</v>
      </c>
      <c r="E283" s="42" t="s">
        <v>266</v>
      </c>
      <c r="F283" s="42"/>
      <c r="G283" s="66">
        <f>G284</f>
        <v>3930</v>
      </c>
      <c r="H283" s="66">
        <f>H284</f>
        <v>0</v>
      </c>
      <c r="I283" s="66">
        <f>I284</f>
        <v>3130</v>
      </c>
      <c r="J283" s="66">
        <f>J284</f>
        <v>0</v>
      </c>
      <c r="K283" s="66">
        <f t="shared" ref="K283:L283" si="126">K284</f>
        <v>0</v>
      </c>
      <c r="L283" s="66">
        <f t="shared" si="126"/>
        <v>7060</v>
      </c>
    </row>
    <row r="284" spans="1:12" s="20" customFormat="1" hidden="1">
      <c r="A284" s="68" t="s">
        <v>267</v>
      </c>
      <c r="B284" s="18" t="s">
        <v>27</v>
      </c>
      <c r="C284" s="18" t="s">
        <v>38</v>
      </c>
      <c r="D284" s="18" t="s">
        <v>238</v>
      </c>
      <c r="E284" s="18" t="s">
        <v>268</v>
      </c>
      <c r="F284" s="18"/>
      <c r="G284" s="19">
        <f>G285+G287+G289+G291+G293+G296+G298+G300+G302+G304+G306+G308+G310+G312+G314+G316+G318+G320+G322</f>
        <v>3930</v>
      </c>
      <c r="H284" s="19">
        <f>H285+H287+H289+H291+H293+H296+H298+H300+H302+H304+H306+H308+H310+H312+H314+H316+H318+H320+H322</f>
        <v>0</v>
      </c>
      <c r="I284" s="19">
        <f>I285+I287+I289+I291+I293+I296+I298+I300+I302+I304+I306+I308+I310+I312+I314+I316+I318+I320+I322</f>
        <v>3130</v>
      </c>
      <c r="J284" s="19">
        <f>J285+J287+J289+J291+J293+J296+J298+J300+J302+J304+J306+J308+J310+J312+J314+J316+J318+J320+J322</f>
        <v>0</v>
      </c>
      <c r="K284" s="19">
        <f t="shared" ref="K284:L284" si="127">K285+K287+K289+K291+K293+K296+K298+K300+K302+K304+K306+K308+K310+K312+K314+K316+K318+K320+K322</f>
        <v>0</v>
      </c>
      <c r="L284" s="19">
        <f t="shared" si="127"/>
        <v>7060</v>
      </c>
    </row>
    <row r="285" spans="1:12" s="20" customFormat="1" ht="89.25" hidden="1">
      <c r="A285" s="68" t="s">
        <v>269</v>
      </c>
      <c r="B285" s="18" t="s">
        <v>27</v>
      </c>
      <c r="C285" s="18" t="s">
        <v>38</v>
      </c>
      <c r="D285" s="18" t="s">
        <v>238</v>
      </c>
      <c r="E285" s="18" t="s">
        <v>270</v>
      </c>
      <c r="F285" s="18"/>
      <c r="G285" s="19">
        <f>G286</f>
        <v>30</v>
      </c>
      <c r="H285" s="19">
        <f>H286</f>
        <v>0</v>
      </c>
      <c r="I285" s="19">
        <f>I286</f>
        <v>0</v>
      </c>
      <c r="J285" s="19">
        <f>J286</f>
        <v>0</v>
      </c>
      <c r="K285" s="19">
        <f t="shared" ref="K285:L285" si="128">K286</f>
        <v>0</v>
      </c>
      <c r="L285" s="19">
        <f t="shared" si="128"/>
        <v>30</v>
      </c>
    </row>
    <row r="286" spans="1:12" ht="38.25" hidden="1">
      <c r="A286" s="28" t="s">
        <v>159</v>
      </c>
      <c r="B286" s="24" t="s">
        <v>27</v>
      </c>
      <c r="C286" s="24" t="s">
        <v>38</v>
      </c>
      <c r="D286" s="24" t="s">
        <v>238</v>
      </c>
      <c r="E286" s="24" t="s">
        <v>270</v>
      </c>
      <c r="F286" s="24" t="s">
        <v>160</v>
      </c>
      <c r="G286" s="25">
        <v>30</v>
      </c>
      <c r="H286" s="26"/>
      <c r="I286" s="27"/>
      <c r="J286" s="27"/>
      <c r="K286" s="27"/>
      <c r="L286" s="16">
        <f t="shared" si="124"/>
        <v>30</v>
      </c>
    </row>
    <row r="287" spans="1:12" s="20" customFormat="1" ht="63.75" hidden="1">
      <c r="A287" s="68" t="s">
        <v>271</v>
      </c>
      <c r="B287" s="18" t="s">
        <v>27</v>
      </c>
      <c r="C287" s="18" t="s">
        <v>38</v>
      </c>
      <c r="D287" s="18" t="s">
        <v>238</v>
      </c>
      <c r="E287" s="18" t="s">
        <v>272</v>
      </c>
      <c r="F287" s="18"/>
      <c r="G287" s="19">
        <f>G288</f>
        <v>2000</v>
      </c>
      <c r="H287" s="19">
        <f>H288</f>
        <v>0</v>
      </c>
      <c r="I287" s="19">
        <f>I288</f>
        <v>3130</v>
      </c>
      <c r="J287" s="19">
        <f>J288</f>
        <v>0</v>
      </c>
      <c r="K287" s="19">
        <f t="shared" ref="K287:L287" si="129">K288</f>
        <v>0</v>
      </c>
      <c r="L287" s="19">
        <f t="shared" si="129"/>
        <v>5130</v>
      </c>
    </row>
    <row r="288" spans="1:12" ht="38.25" hidden="1">
      <c r="A288" s="28" t="s">
        <v>159</v>
      </c>
      <c r="B288" s="24" t="s">
        <v>27</v>
      </c>
      <c r="C288" s="24" t="s">
        <v>38</v>
      </c>
      <c r="D288" s="24" t="s">
        <v>238</v>
      </c>
      <c r="E288" s="24" t="s">
        <v>272</v>
      </c>
      <c r="F288" s="24" t="s">
        <v>160</v>
      </c>
      <c r="G288" s="25">
        <v>2000</v>
      </c>
      <c r="H288" s="26"/>
      <c r="I288" s="27">
        <v>3130</v>
      </c>
      <c r="J288" s="27"/>
      <c r="K288" s="27"/>
      <c r="L288" s="16">
        <f t="shared" si="124"/>
        <v>5130</v>
      </c>
    </row>
    <row r="289" spans="1:12" s="20" customFormat="1" ht="25.5" hidden="1">
      <c r="A289" s="68" t="s">
        <v>273</v>
      </c>
      <c r="B289" s="18" t="s">
        <v>27</v>
      </c>
      <c r="C289" s="18" t="s">
        <v>38</v>
      </c>
      <c r="D289" s="18" t="s">
        <v>238</v>
      </c>
      <c r="E289" s="18" t="s">
        <v>274</v>
      </c>
      <c r="F289" s="18"/>
      <c r="G289" s="19">
        <f>G290</f>
        <v>150</v>
      </c>
      <c r="H289" s="19">
        <f>H290</f>
        <v>0</v>
      </c>
      <c r="I289" s="19">
        <f>I290</f>
        <v>0</v>
      </c>
      <c r="J289" s="19">
        <f>J290</f>
        <v>0</v>
      </c>
      <c r="K289" s="19">
        <f t="shared" ref="K289:L289" si="130">K290</f>
        <v>0</v>
      </c>
      <c r="L289" s="19">
        <f t="shared" si="130"/>
        <v>150</v>
      </c>
    </row>
    <row r="290" spans="1:12" ht="38.25" hidden="1">
      <c r="A290" s="28" t="s">
        <v>159</v>
      </c>
      <c r="B290" s="24" t="s">
        <v>27</v>
      </c>
      <c r="C290" s="24" t="s">
        <v>38</v>
      </c>
      <c r="D290" s="24" t="s">
        <v>238</v>
      </c>
      <c r="E290" s="24" t="s">
        <v>274</v>
      </c>
      <c r="F290" s="24" t="s">
        <v>160</v>
      </c>
      <c r="G290" s="25">
        <v>150</v>
      </c>
      <c r="H290" s="26"/>
      <c r="I290" s="27"/>
      <c r="J290" s="27"/>
      <c r="K290" s="27"/>
      <c r="L290" s="16">
        <f t="shared" si="124"/>
        <v>150</v>
      </c>
    </row>
    <row r="291" spans="1:12" s="20" customFormat="1" ht="89.25" hidden="1">
      <c r="A291" s="68" t="s">
        <v>275</v>
      </c>
      <c r="B291" s="18" t="s">
        <v>27</v>
      </c>
      <c r="C291" s="18" t="s">
        <v>38</v>
      </c>
      <c r="D291" s="18" t="s">
        <v>238</v>
      </c>
      <c r="E291" s="18" t="s">
        <v>276</v>
      </c>
      <c r="F291" s="18"/>
      <c r="G291" s="19">
        <f>G292</f>
        <v>15</v>
      </c>
      <c r="H291" s="19">
        <f>H292</f>
        <v>0</v>
      </c>
      <c r="I291" s="19">
        <f>I292</f>
        <v>0</v>
      </c>
      <c r="J291" s="19">
        <f>J292</f>
        <v>0</v>
      </c>
      <c r="K291" s="19">
        <f t="shared" ref="K291:L291" si="131">K292</f>
        <v>0</v>
      </c>
      <c r="L291" s="19">
        <f t="shared" si="131"/>
        <v>15</v>
      </c>
    </row>
    <row r="292" spans="1:12" ht="38.25" hidden="1">
      <c r="A292" s="28" t="s">
        <v>159</v>
      </c>
      <c r="B292" s="24" t="s">
        <v>27</v>
      </c>
      <c r="C292" s="24" t="s">
        <v>38</v>
      </c>
      <c r="D292" s="24" t="s">
        <v>238</v>
      </c>
      <c r="E292" s="24" t="s">
        <v>276</v>
      </c>
      <c r="F292" s="24" t="s">
        <v>160</v>
      </c>
      <c r="G292" s="25">
        <v>15</v>
      </c>
      <c r="H292" s="26"/>
      <c r="I292" s="27"/>
      <c r="J292" s="27"/>
      <c r="K292" s="27"/>
      <c r="L292" s="16">
        <f t="shared" si="124"/>
        <v>15</v>
      </c>
    </row>
    <row r="293" spans="1:12" s="20" customFormat="1" hidden="1">
      <c r="A293" s="68" t="s">
        <v>277</v>
      </c>
      <c r="B293" s="18" t="s">
        <v>27</v>
      </c>
      <c r="C293" s="18" t="s">
        <v>38</v>
      </c>
      <c r="D293" s="18" t="s">
        <v>238</v>
      </c>
      <c r="E293" s="18" t="s">
        <v>278</v>
      </c>
      <c r="F293" s="18"/>
      <c r="G293" s="19">
        <f>G294+G295</f>
        <v>430</v>
      </c>
      <c r="H293" s="19">
        <f>H294+H295</f>
        <v>0</v>
      </c>
      <c r="I293" s="19">
        <f>I294+I295</f>
        <v>0</v>
      </c>
      <c r="J293" s="19">
        <f>J294+J295</f>
        <v>0</v>
      </c>
      <c r="K293" s="19">
        <f t="shared" ref="K293:L293" si="132">K294+K295</f>
        <v>0</v>
      </c>
      <c r="L293" s="19">
        <f t="shared" si="132"/>
        <v>430</v>
      </c>
    </row>
    <row r="294" spans="1:12" ht="25.5" hidden="1">
      <c r="A294" s="28" t="s">
        <v>43</v>
      </c>
      <c r="B294" s="24" t="s">
        <v>27</v>
      </c>
      <c r="C294" s="24" t="s">
        <v>38</v>
      </c>
      <c r="D294" s="24" t="s">
        <v>238</v>
      </c>
      <c r="E294" s="24" t="s">
        <v>278</v>
      </c>
      <c r="F294" s="24" t="s">
        <v>44</v>
      </c>
      <c r="G294" s="25">
        <v>430</v>
      </c>
      <c r="H294" s="26"/>
      <c r="I294" s="27"/>
      <c r="J294" s="27">
        <v>-430</v>
      </c>
      <c r="K294" s="27"/>
      <c r="L294" s="16">
        <f t="shared" si="124"/>
        <v>0</v>
      </c>
    </row>
    <row r="295" spans="1:12" ht="38.25" hidden="1">
      <c r="A295" s="30" t="s">
        <v>173</v>
      </c>
      <c r="B295" s="24" t="s">
        <v>27</v>
      </c>
      <c r="C295" s="24" t="s">
        <v>38</v>
      </c>
      <c r="D295" s="24" t="s">
        <v>238</v>
      </c>
      <c r="E295" s="24" t="s">
        <v>278</v>
      </c>
      <c r="F295" s="24" t="s">
        <v>174</v>
      </c>
      <c r="G295" s="25"/>
      <c r="H295" s="26"/>
      <c r="I295" s="27"/>
      <c r="J295" s="27">
        <v>430</v>
      </c>
      <c r="K295" s="27"/>
      <c r="L295" s="16">
        <f t="shared" si="124"/>
        <v>430</v>
      </c>
    </row>
    <row r="296" spans="1:12" s="20" customFormat="1" ht="76.5" hidden="1">
      <c r="A296" s="68" t="s">
        <v>279</v>
      </c>
      <c r="B296" s="18" t="s">
        <v>27</v>
      </c>
      <c r="C296" s="18" t="s">
        <v>38</v>
      </c>
      <c r="D296" s="18" t="s">
        <v>238</v>
      </c>
      <c r="E296" s="18" t="s">
        <v>280</v>
      </c>
      <c r="F296" s="18"/>
      <c r="G296" s="19">
        <f>G297</f>
        <v>120</v>
      </c>
      <c r="H296" s="19">
        <f>H297</f>
        <v>0</v>
      </c>
      <c r="I296" s="19">
        <f>I297</f>
        <v>0</v>
      </c>
      <c r="J296" s="19">
        <f>J297</f>
        <v>0</v>
      </c>
      <c r="K296" s="19">
        <f t="shared" ref="K296:L296" si="133">K297</f>
        <v>0</v>
      </c>
      <c r="L296" s="19">
        <f t="shared" si="133"/>
        <v>120</v>
      </c>
    </row>
    <row r="297" spans="1:12" ht="38.25" hidden="1">
      <c r="A297" s="28" t="s">
        <v>159</v>
      </c>
      <c r="B297" s="24" t="s">
        <v>27</v>
      </c>
      <c r="C297" s="24" t="s">
        <v>38</v>
      </c>
      <c r="D297" s="24" t="s">
        <v>238</v>
      </c>
      <c r="E297" s="24" t="s">
        <v>280</v>
      </c>
      <c r="F297" s="24" t="s">
        <v>160</v>
      </c>
      <c r="G297" s="25">
        <v>120</v>
      </c>
      <c r="H297" s="26"/>
      <c r="I297" s="27"/>
      <c r="J297" s="27"/>
      <c r="K297" s="27"/>
      <c r="L297" s="16">
        <f t="shared" si="124"/>
        <v>120</v>
      </c>
    </row>
    <row r="298" spans="1:12" s="20" customFormat="1" ht="89.25" hidden="1">
      <c r="A298" s="68" t="s">
        <v>281</v>
      </c>
      <c r="B298" s="18" t="s">
        <v>27</v>
      </c>
      <c r="C298" s="18" t="s">
        <v>38</v>
      </c>
      <c r="D298" s="18" t="s">
        <v>238</v>
      </c>
      <c r="E298" s="18" t="s">
        <v>282</v>
      </c>
      <c r="F298" s="18"/>
      <c r="G298" s="19">
        <f>G299</f>
        <v>40</v>
      </c>
      <c r="H298" s="19">
        <f>H299</f>
        <v>0</v>
      </c>
      <c r="I298" s="19">
        <f>I299</f>
        <v>0</v>
      </c>
      <c r="J298" s="19">
        <f>J299</f>
        <v>0</v>
      </c>
      <c r="K298" s="19">
        <f t="shared" ref="K298:L298" si="134">K299</f>
        <v>0</v>
      </c>
      <c r="L298" s="19">
        <f t="shared" si="134"/>
        <v>40</v>
      </c>
    </row>
    <row r="299" spans="1:12" ht="38.25" hidden="1">
      <c r="A299" s="28" t="s">
        <v>159</v>
      </c>
      <c r="B299" s="24" t="s">
        <v>27</v>
      </c>
      <c r="C299" s="24" t="s">
        <v>38</v>
      </c>
      <c r="D299" s="24" t="s">
        <v>238</v>
      </c>
      <c r="E299" s="24" t="s">
        <v>282</v>
      </c>
      <c r="F299" s="24" t="s">
        <v>160</v>
      </c>
      <c r="G299" s="25">
        <v>40</v>
      </c>
      <c r="H299" s="26"/>
      <c r="I299" s="27"/>
      <c r="J299" s="27"/>
      <c r="K299" s="27"/>
      <c r="L299" s="16">
        <f t="shared" si="124"/>
        <v>40</v>
      </c>
    </row>
    <row r="300" spans="1:12" s="20" customFormat="1" ht="38.25" hidden="1">
      <c r="A300" s="68" t="s">
        <v>283</v>
      </c>
      <c r="B300" s="18" t="s">
        <v>27</v>
      </c>
      <c r="C300" s="18" t="s">
        <v>38</v>
      </c>
      <c r="D300" s="18" t="s">
        <v>238</v>
      </c>
      <c r="E300" s="18" t="s">
        <v>284</v>
      </c>
      <c r="F300" s="18"/>
      <c r="G300" s="19">
        <f>G301</f>
        <v>540</v>
      </c>
      <c r="H300" s="19">
        <f>H301</f>
        <v>0</v>
      </c>
      <c r="I300" s="19">
        <f>I301</f>
        <v>0</v>
      </c>
      <c r="J300" s="19">
        <f>J301</f>
        <v>0</v>
      </c>
      <c r="K300" s="19">
        <f t="shared" ref="K300:L300" si="135">K301</f>
        <v>0</v>
      </c>
      <c r="L300" s="19">
        <f t="shared" si="135"/>
        <v>540</v>
      </c>
    </row>
    <row r="301" spans="1:12" ht="38.25" hidden="1">
      <c r="A301" s="28" t="s">
        <v>159</v>
      </c>
      <c r="B301" s="24" t="s">
        <v>27</v>
      </c>
      <c r="C301" s="24" t="s">
        <v>38</v>
      </c>
      <c r="D301" s="24" t="s">
        <v>238</v>
      </c>
      <c r="E301" s="24" t="s">
        <v>284</v>
      </c>
      <c r="F301" s="24" t="s">
        <v>160</v>
      </c>
      <c r="G301" s="25">
        <v>540</v>
      </c>
      <c r="H301" s="26"/>
      <c r="I301" s="27"/>
      <c r="J301" s="27"/>
      <c r="K301" s="27"/>
      <c r="L301" s="16">
        <f t="shared" si="124"/>
        <v>540</v>
      </c>
    </row>
    <row r="302" spans="1:12" s="20" customFormat="1" ht="51" hidden="1">
      <c r="A302" s="68" t="s">
        <v>285</v>
      </c>
      <c r="B302" s="18" t="s">
        <v>27</v>
      </c>
      <c r="C302" s="18" t="s">
        <v>38</v>
      </c>
      <c r="D302" s="18" t="s">
        <v>238</v>
      </c>
      <c r="E302" s="18" t="s">
        <v>286</v>
      </c>
      <c r="F302" s="18"/>
      <c r="G302" s="19">
        <f>G303</f>
        <v>70</v>
      </c>
      <c r="H302" s="19">
        <f>H303</f>
        <v>0</v>
      </c>
      <c r="I302" s="19">
        <f>I303</f>
        <v>0</v>
      </c>
      <c r="J302" s="19">
        <f>J303</f>
        <v>0</v>
      </c>
      <c r="K302" s="19">
        <f t="shared" ref="K302:L302" si="136">K303</f>
        <v>0</v>
      </c>
      <c r="L302" s="19">
        <f t="shared" si="136"/>
        <v>70</v>
      </c>
    </row>
    <row r="303" spans="1:12" ht="38.25" hidden="1">
      <c r="A303" s="28" t="s">
        <v>159</v>
      </c>
      <c r="B303" s="24" t="s">
        <v>27</v>
      </c>
      <c r="C303" s="24" t="s">
        <v>38</v>
      </c>
      <c r="D303" s="24" t="s">
        <v>238</v>
      </c>
      <c r="E303" s="24" t="s">
        <v>286</v>
      </c>
      <c r="F303" s="24" t="s">
        <v>160</v>
      </c>
      <c r="G303" s="25">
        <v>70</v>
      </c>
      <c r="H303" s="26"/>
      <c r="I303" s="27"/>
      <c r="J303" s="27"/>
      <c r="K303" s="27"/>
      <c r="L303" s="16">
        <f t="shared" si="124"/>
        <v>70</v>
      </c>
    </row>
    <row r="304" spans="1:12" s="20" customFormat="1" ht="114.75" hidden="1" customHeight="1">
      <c r="A304" s="68" t="s">
        <v>287</v>
      </c>
      <c r="B304" s="18" t="s">
        <v>27</v>
      </c>
      <c r="C304" s="18" t="s">
        <v>38</v>
      </c>
      <c r="D304" s="18" t="s">
        <v>238</v>
      </c>
      <c r="E304" s="18" t="s">
        <v>288</v>
      </c>
      <c r="F304" s="18"/>
      <c r="G304" s="19">
        <f>G305</f>
        <v>40</v>
      </c>
      <c r="H304" s="19">
        <f>H305</f>
        <v>0</v>
      </c>
      <c r="I304" s="19">
        <f>I305</f>
        <v>0</v>
      </c>
      <c r="J304" s="19">
        <f>J305</f>
        <v>0</v>
      </c>
      <c r="K304" s="19">
        <f t="shared" ref="K304:L304" si="137">K305</f>
        <v>0</v>
      </c>
      <c r="L304" s="19">
        <f t="shared" si="137"/>
        <v>40</v>
      </c>
    </row>
    <row r="305" spans="1:12" ht="38.25" hidden="1">
      <c r="A305" s="28" t="s">
        <v>159</v>
      </c>
      <c r="B305" s="24" t="s">
        <v>27</v>
      </c>
      <c r="C305" s="24" t="s">
        <v>38</v>
      </c>
      <c r="D305" s="24" t="s">
        <v>238</v>
      </c>
      <c r="E305" s="24" t="s">
        <v>288</v>
      </c>
      <c r="F305" s="24" t="s">
        <v>160</v>
      </c>
      <c r="G305" s="25">
        <v>40</v>
      </c>
      <c r="H305" s="26"/>
      <c r="I305" s="27"/>
      <c r="J305" s="27"/>
      <c r="K305" s="27"/>
      <c r="L305" s="16">
        <f t="shared" si="124"/>
        <v>40</v>
      </c>
    </row>
    <row r="306" spans="1:12" s="20" customFormat="1" ht="66.75" hidden="1" customHeight="1">
      <c r="A306" s="68" t="s">
        <v>289</v>
      </c>
      <c r="B306" s="18" t="s">
        <v>27</v>
      </c>
      <c r="C306" s="18" t="s">
        <v>38</v>
      </c>
      <c r="D306" s="18" t="s">
        <v>238</v>
      </c>
      <c r="E306" s="18" t="s">
        <v>290</v>
      </c>
      <c r="F306" s="18"/>
      <c r="G306" s="19">
        <f>G307</f>
        <v>40</v>
      </c>
      <c r="H306" s="19">
        <f>H307</f>
        <v>0</v>
      </c>
      <c r="I306" s="19">
        <f>I307</f>
        <v>0</v>
      </c>
      <c r="J306" s="19">
        <f>J307</f>
        <v>0</v>
      </c>
      <c r="K306" s="19">
        <f t="shared" ref="K306:L306" si="138">K307</f>
        <v>0</v>
      </c>
      <c r="L306" s="19">
        <f t="shared" si="138"/>
        <v>40</v>
      </c>
    </row>
    <row r="307" spans="1:12" ht="38.25" hidden="1">
      <c r="A307" s="28" t="s">
        <v>159</v>
      </c>
      <c r="B307" s="24" t="s">
        <v>27</v>
      </c>
      <c r="C307" s="24" t="s">
        <v>38</v>
      </c>
      <c r="D307" s="24" t="s">
        <v>238</v>
      </c>
      <c r="E307" s="24" t="s">
        <v>290</v>
      </c>
      <c r="F307" s="24" t="s">
        <v>160</v>
      </c>
      <c r="G307" s="25">
        <v>40</v>
      </c>
      <c r="H307" s="26"/>
      <c r="I307" s="27"/>
      <c r="J307" s="27"/>
      <c r="K307" s="27"/>
      <c r="L307" s="16">
        <f t="shared" si="124"/>
        <v>40</v>
      </c>
    </row>
    <row r="308" spans="1:12" s="20" customFormat="1" hidden="1">
      <c r="A308" s="68" t="s">
        <v>291</v>
      </c>
      <c r="B308" s="18" t="s">
        <v>27</v>
      </c>
      <c r="C308" s="18" t="s">
        <v>38</v>
      </c>
      <c r="D308" s="18" t="s">
        <v>238</v>
      </c>
      <c r="E308" s="18" t="s">
        <v>292</v>
      </c>
      <c r="F308" s="18"/>
      <c r="G308" s="19">
        <f>G309</f>
        <v>10</v>
      </c>
      <c r="H308" s="19">
        <f>H309</f>
        <v>0</v>
      </c>
      <c r="I308" s="19">
        <f>I309</f>
        <v>0</v>
      </c>
      <c r="J308" s="19">
        <f>J309</f>
        <v>0</v>
      </c>
      <c r="K308" s="19">
        <f t="shared" ref="K308:L308" si="139">K309</f>
        <v>0</v>
      </c>
      <c r="L308" s="19">
        <f t="shared" si="139"/>
        <v>10</v>
      </c>
    </row>
    <row r="309" spans="1:12" ht="38.25" hidden="1">
      <c r="A309" s="28" t="s">
        <v>159</v>
      </c>
      <c r="B309" s="24" t="s">
        <v>27</v>
      </c>
      <c r="C309" s="24" t="s">
        <v>38</v>
      </c>
      <c r="D309" s="24" t="s">
        <v>238</v>
      </c>
      <c r="E309" s="24" t="s">
        <v>292</v>
      </c>
      <c r="F309" s="24" t="s">
        <v>160</v>
      </c>
      <c r="G309" s="25">
        <v>10</v>
      </c>
      <c r="H309" s="26"/>
      <c r="I309" s="27"/>
      <c r="J309" s="27"/>
      <c r="K309" s="27"/>
      <c r="L309" s="16">
        <f t="shared" si="124"/>
        <v>10</v>
      </c>
    </row>
    <row r="310" spans="1:12" s="20" customFormat="1" ht="51" hidden="1">
      <c r="A310" s="68" t="s">
        <v>293</v>
      </c>
      <c r="B310" s="18" t="s">
        <v>27</v>
      </c>
      <c r="C310" s="18" t="s">
        <v>38</v>
      </c>
      <c r="D310" s="18" t="s">
        <v>238</v>
      </c>
      <c r="E310" s="18" t="s">
        <v>294</v>
      </c>
      <c r="F310" s="18"/>
      <c r="G310" s="19">
        <f>G311</f>
        <v>50</v>
      </c>
      <c r="H310" s="19">
        <f>H311</f>
        <v>0</v>
      </c>
      <c r="I310" s="19">
        <f>I311</f>
        <v>0</v>
      </c>
      <c r="J310" s="19">
        <f>J311</f>
        <v>0</v>
      </c>
      <c r="K310" s="19">
        <f t="shared" ref="K310:L310" si="140">K311</f>
        <v>0</v>
      </c>
      <c r="L310" s="19">
        <f t="shared" si="140"/>
        <v>50</v>
      </c>
    </row>
    <row r="311" spans="1:12" ht="38.25" hidden="1">
      <c r="A311" s="28" t="s">
        <v>159</v>
      </c>
      <c r="B311" s="24" t="s">
        <v>27</v>
      </c>
      <c r="C311" s="24" t="s">
        <v>38</v>
      </c>
      <c r="D311" s="24" t="s">
        <v>238</v>
      </c>
      <c r="E311" s="24" t="s">
        <v>294</v>
      </c>
      <c r="F311" s="24" t="s">
        <v>160</v>
      </c>
      <c r="G311" s="25">
        <v>50</v>
      </c>
      <c r="H311" s="26"/>
      <c r="I311" s="27"/>
      <c r="J311" s="27"/>
      <c r="K311" s="27"/>
      <c r="L311" s="16">
        <f t="shared" si="124"/>
        <v>50</v>
      </c>
    </row>
    <row r="312" spans="1:12" s="20" customFormat="1" ht="63.75" hidden="1">
      <c r="A312" s="68" t="s">
        <v>295</v>
      </c>
      <c r="B312" s="18" t="s">
        <v>27</v>
      </c>
      <c r="C312" s="18" t="s">
        <v>38</v>
      </c>
      <c r="D312" s="18" t="s">
        <v>238</v>
      </c>
      <c r="E312" s="18" t="s">
        <v>296</v>
      </c>
      <c r="F312" s="18"/>
      <c r="G312" s="19">
        <f t="shared" ref="G312:L312" si="141">G313</f>
        <v>90</v>
      </c>
      <c r="H312" s="19">
        <f t="shared" si="141"/>
        <v>0</v>
      </c>
      <c r="I312" s="19">
        <f t="shared" si="141"/>
        <v>0</v>
      </c>
      <c r="J312" s="19">
        <f t="shared" si="141"/>
        <v>0</v>
      </c>
      <c r="K312" s="19">
        <f t="shared" si="141"/>
        <v>0</v>
      </c>
      <c r="L312" s="19">
        <f t="shared" si="141"/>
        <v>90</v>
      </c>
    </row>
    <row r="313" spans="1:12" ht="38.25" hidden="1">
      <c r="A313" s="28" t="s">
        <v>159</v>
      </c>
      <c r="B313" s="24" t="s">
        <v>27</v>
      </c>
      <c r="C313" s="24" t="s">
        <v>38</v>
      </c>
      <c r="D313" s="24" t="s">
        <v>238</v>
      </c>
      <c r="E313" s="24" t="s">
        <v>296</v>
      </c>
      <c r="F313" s="24" t="s">
        <v>160</v>
      </c>
      <c r="G313" s="25">
        <v>90</v>
      </c>
      <c r="H313" s="26"/>
      <c r="I313" s="27"/>
      <c r="J313" s="27"/>
      <c r="K313" s="27"/>
      <c r="L313" s="16">
        <f t="shared" si="124"/>
        <v>90</v>
      </c>
    </row>
    <row r="314" spans="1:12" s="20" customFormat="1" ht="63.75" hidden="1">
      <c r="A314" s="68" t="s">
        <v>297</v>
      </c>
      <c r="B314" s="18" t="s">
        <v>27</v>
      </c>
      <c r="C314" s="18" t="s">
        <v>38</v>
      </c>
      <c r="D314" s="18" t="s">
        <v>238</v>
      </c>
      <c r="E314" s="18" t="s">
        <v>298</v>
      </c>
      <c r="F314" s="18"/>
      <c r="G314" s="19">
        <f>G315</f>
        <v>20</v>
      </c>
      <c r="H314" s="19">
        <f>H315</f>
        <v>0</v>
      </c>
      <c r="I314" s="19">
        <f>I315</f>
        <v>0</v>
      </c>
      <c r="J314" s="19">
        <f>J315</f>
        <v>0</v>
      </c>
      <c r="K314" s="19">
        <f t="shared" ref="K314:L314" si="142">K315</f>
        <v>0</v>
      </c>
      <c r="L314" s="19">
        <f t="shared" si="142"/>
        <v>20</v>
      </c>
    </row>
    <row r="315" spans="1:12" ht="25.5" hidden="1">
      <c r="A315" s="28" t="s">
        <v>41</v>
      </c>
      <c r="B315" s="24" t="s">
        <v>27</v>
      </c>
      <c r="C315" s="24" t="s">
        <v>38</v>
      </c>
      <c r="D315" s="24" t="s">
        <v>238</v>
      </c>
      <c r="E315" s="24" t="s">
        <v>298</v>
      </c>
      <c r="F315" s="24" t="s">
        <v>42</v>
      </c>
      <c r="G315" s="25">
        <v>20</v>
      </c>
      <c r="H315" s="26"/>
      <c r="I315" s="27"/>
      <c r="J315" s="27"/>
      <c r="K315" s="27"/>
      <c r="L315" s="16">
        <f t="shared" si="124"/>
        <v>20</v>
      </c>
    </row>
    <row r="316" spans="1:12" s="20" customFormat="1" ht="38.25" hidden="1">
      <c r="A316" s="68" t="s">
        <v>299</v>
      </c>
      <c r="B316" s="18" t="s">
        <v>27</v>
      </c>
      <c r="C316" s="18" t="s">
        <v>38</v>
      </c>
      <c r="D316" s="18" t="s">
        <v>238</v>
      </c>
      <c r="E316" s="18" t="s">
        <v>300</v>
      </c>
      <c r="F316" s="18"/>
      <c r="G316" s="19">
        <f>G317</f>
        <v>60</v>
      </c>
      <c r="H316" s="19">
        <f>H317</f>
        <v>0</v>
      </c>
      <c r="I316" s="19">
        <f>I317</f>
        <v>0</v>
      </c>
      <c r="J316" s="19">
        <f>J317</f>
        <v>0</v>
      </c>
      <c r="K316" s="19">
        <f t="shared" ref="K316:L316" si="143">K317</f>
        <v>0</v>
      </c>
      <c r="L316" s="19">
        <f t="shared" si="143"/>
        <v>60</v>
      </c>
    </row>
    <row r="317" spans="1:12" ht="25.5" hidden="1">
      <c r="A317" s="28" t="s">
        <v>43</v>
      </c>
      <c r="B317" s="24" t="s">
        <v>27</v>
      </c>
      <c r="C317" s="24" t="s">
        <v>38</v>
      </c>
      <c r="D317" s="24" t="s">
        <v>238</v>
      </c>
      <c r="E317" s="24" t="s">
        <v>300</v>
      </c>
      <c r="F317" s="24" t="s">
        <v>44</v>
      </c>
      <c r="G317" s="25">
        <v>60</v>
      </c>
      <c r="H317" s="26"/>
      <c r="I317" s="27"/>
      <c r="J317" s="27"/>
      <c r="K317" s="27"/>
      <c r="L317" s="16">
        <f t="shared" si="124"/>
        <v>60</v>
      </c>
    </row>
    <row r="318" spans="1:12" s="20" customFormat="1" hidden="1">
      <c r="A318" s="68" t="s">
        <v>301</v>
      </c>
      <c r="B318" s="18" t="s">
        <v>27</v>
      </c>
      <c r="C318" s="18" t="s">
        <v>38</v>
      </c>
      <c r="D318" s="18" t="s">
        <v>238</v>
      </c>
      <c r="E318" s="18" t="s">
        <v>302</v>
      </c>
      <c r="F318" s="18"/>
      <c r="G318" s="19">
        <f>G319</f>
        <v>110</v>
      </c>
      <c r="H318" s="19">
        <f>H319</f>
        <v>0</v>
      </c>
      <c r="I318" s="19">
        <f>I319</f>
        <v>0</v>
      </c>
      <c r="J318" s="19">
        <f>J319</f>
        <v>0</v>
      </c>
      <c r="K318" s="19">
        <f t="shared" ref="K318:L318" si="144">K319</f>
        <v>0</v>
      </c>
      <c r="L318" s="19">
        <f t="shared" si="144"/>
        <v>110</v>
      </c>
    </row>
    <row r="319" spans="1:12" ht="25.5" hidden="1">
      <c r="A319" s="28" t="s">
        <v>43</v>
      </c>
      <c r="B319" s="24" t="s">
        <v>27</v>
      </c>
      <c r="C319" s="24" t="s">
        <v>38</v>
      </c>
      <c r="D319" s="24" t="s">
        <v>238</v>
      </c>
      <c r="E319" s="24" t="s">
        <v>302</v>
      </c>
      <c r="F319" s="24" t="s">
        <v>44</v>
      </c>
      <c r="G319" s="25">
        <v>110</v>
      </c>
      <c r="H319" s="26"/>
      <c r="I319" s="27"/>
      <c r="J319" s="27"/>
      <c r="K319" s="27"/>
      <c r="L319" s="16">
        <f t="shared" si="124"/>
        <v>110</v>
      </c>
    </row>
    <row r="320" spans="1:12" s="20" customFormat="1" ht="25.5" hidden="1">
      <c r="A320" s="68" t="s">
        <v>303</v>
      </c>
      <c r="B320" s="18" t="s">
        <v>27</v>
      </c>
      <c r="C320" s="18" t="s">
        <v>38</v>
      </c>
      <c r="D320" s="18" t="s">
        <v>238</v>
      </c>
      <c r="E320" s="18" t="s">
        <v>304</v>
      </c>
      <c r="F320" s="18"/>
      <c r="G320" s="19">
        <f>G321</f>
        <v>15</v>
      </c>
      <c r="H320" s="19">
        <f>H321</f>
        <v>0</v>
      </c>
      <c r="I320" s="19">
        <f>I321</f>
        <v>0</v>
      </c>
      <c r="J320" s="19">
        <f>J321</f>
        <v>0</v>
      </c>
      <c r="K320" s="19">
        <f t="shared" ref="K320:L320" si="145">K321</f>
        <v>0</v>
      </c>
      <c r="L320" s="19">
        <f t="shared" si="145"/>
        <v>15</v>
      </c>
    </row>
    <row r="321" spans="1:12" ht="25.5" hidden="1">
      <c r="A321" s="28" t="s">
        <v>43</v>
      </c>
      <c r="B321" s="24" t="s">
        <v>27</v>
      </c>
      <c r="C321" s="24" t="s">
        <v>38</v>
      </c>
      <c r="D321" s="24" t="s">
        <v>238</v>
      </c>
      <c r="E321" s="24" t="s">
        <v>304</v>
      </c>
      <c r="F321" s="24" t="s">
        <v>44</v>
      </c>
      <c r="G321" s="25">
        <v>15</v>
      </c>
      <c r="H321" s="26"/>
      <c r="I321" s="27"/>
      <c r="J321" s="27"/>
      <c r="K321" s="27"/>
      <c r="L321" s="16">
        <f t="shared" si="124"/>
        <v>15</v>
      </c>
    </row>
    <row r="322" spans="1:12" s="20" customFormat="1" ht="38.25" hidden="1">
      <c r="A322" s="68" t="s">
        <v>305</v>
      </c>
      <c r="B322" s="18" t="s">
        <v>27</v>
      </c>
      <c r="C322" s="18" t="s">
        <v>38</v>
      </c>
      <c r="D322" s="18" t="s">
        <v>238</v>
      </c>
      <c r="E322" s="18" t="s">
        <v>306</v>
      </c>
      <c r="F322" s="18"/>
      <c r="G322" s="19">
        <f t="shared" ref="G322:L322" si="146">G323</f>
        <v>100</v>
      </c>
      <c r="H322" s="19">
        <f t="shared" si="146"/>
        <v>0</v>
      </c>
      <c r="I322" s="19">
        <f t="shared" si="146"/>
        <v>0</v>
      </c>
      <c r="J322" s="19">
        <f t="shared" si="146"/>
        <v>0</v>
      </c>
      <c r="K322" s="19">
        <f t="shared" si="146"/>
        <v>0</v>
      </c>
      <c r="L322" s="19">
        <f t="shared" si="146"/>
        <v>100</v>
      </c>
    </row>
    <row r="323" spans="1:12" ht="38.25" hidden="1">
      <c r="A323" s="28" t="s">
        <v>159</v>
      </c>
      <c r="B323" s="24" t="s">
        <v>27</v>
      </c>
      <c r="C323" s="24" t="s">
        <v>38</v>
      </c>
      <c r="D323" s="24" t="s">
        <v>238</v>
      </c>
      <c r="E323" s="24" t="s">
        <v>306</v>
      </c>
      <c r="F323" s="24" t="s">
        <v>160</v>
      </c>
      <c r="G323" s="25">
        <v>100</v>
      </c>
      <c r="H323" s="26"/>
      <c r="I323" s="27"/>
      <c r="J323" s="27"/>
      <c r="K323" s="27"/>
      <c r="L323" s="16">
        <f t="shared" si="124"/>
        <v>100</v>
      </c>
    </row>
    <row r="324" spans="1:12" ht="63.75" hidden="1">
      <c r="A324" s="58" t="s">
        <v>307</v>
      </c>
      <c r="B324" s="10" t="s">
        <v>27</v>
      </c>
      <c r="C324" s="10" t="s">
        <v>38</v>
      </c>
      <c r="D324" s="10" t="s">
        <v>238</v>
      </c>
      <c r="E324" s="10" t="s">
        <v>308</v>
      </c>
      <c r="F324" s="10"/>
      <c r="G324" s="11">
        <f>G325</f>
        <v>0</v>
      </c>
      <c r="H324" s="11">
        <f>H325</f>
        <v>4813.45136</v>
      </c>
      <c r="I324" s="11">
        <f>I325</f>
        <v>0</v>
      </c>
      <c r="J324" s="11">
        <f>J325</f>
        <v>0</v>
      </c>
      <c r="K324" s="11">
        <f t="shared" ref="K324:L324" si="147">K325</f>
        <v>0</v>
      </c>
      <c r="L324" s="11">
        <f t="shared" si="147"/>
        <v>4813.45136</v>
      </c>
    </row>
    <row r="325" spans="1:12" ht="38.25" hidden="1">
      <c r="A325" s="30" t="s">
        <v>173</v>
      </c>
      <c r="B325" s="24" t="s">
        <v>27</v>
      </c>
      <c r="C325" s="24" t="s">
        <v>38</v>
      </c>
      <c r="D325" s="24" t="s">
        <v>238</v>
      </c>
      <c r="E325" s="24" t="s">
        <v>308</v>
      </c>
      <c r="F325" s="13" t="s">
        <v>174</v>
      </c>
      <c r="G325" s="25"/>
      <c r="H325" s="26">
        <v>4813.45136</v>
      </c>
      <c r="I325" s="27"/>
      <c r="J325" s="27"/>
      <c r="K325" s="27"/>
      <c r="L325" s="16">
        <f t="shared" si="124"/>
        <v>4813.45136</v>
      </c>
    </row>
    <row r="326" spans="1:12" ht="76.5" hidden="1">
      <c r="A326" s="9" t="s">
        <v>26</v>
      </c>
      <c r="B326" s="10" t="s">
        <v>27</v>
      </c>
      <c r="C326" s="10" t="s">
        <v>38</v>
      </c>
      <c r="D326" s="10" t="s">
        <v>238</v>
      </c>
      <c r="E326" s="10" t="s">
        <v>29</v>
      </c>
      <c r="F326" s="93"/>
      <c r="G326" s="11">
        <f>G327</f>
        <v>0</v>
      </c>
      <c r="H326" s="11">
        <f>H327</f>
        <v>0</v>
      </c>
      <c r="I326" s="11">
        <f>I327</f>
        <v>202.1</v>
      </c>
      <c r="J326" s="11">
        <f>J327</f>
        <v>148.79999999999998</v>
      </c>
      <c r="K326" s="11">
        <f t="shared" ref="K326:L326" si="148">K327</f>
        <v>0</v>
      </c>
      <c r="L326" s="11">
        <f t="shared" si="148"/>
        <v>350.9</v>
      </c>
    </row>
    <row r="327" spans="1:12" hidden="1">
      <c r="A327" s="12" t="s">
        <v>30</v>
      </c>
      <c r="B327" s="24" t="s">
        <v>27</v>
      </c>
      <c r="C327" s="24" t="s">
        <v>38</v>
      </c>
      <c r="D327" s="24" t="s">
        <v>238</v>
      </c>
      <c r="E327" s="24" t="s">
        <v>29</v>
      </c>
      <c r="F327" s="13" t="s">
        <v>192</v>
      </c>
      <c r="G327" s="25"/>
      <c r="H327" s="26"/>
      <c r="I327" s="27">
        <v>202.1</v>
      </c>
      <c r="J327" s="27">
        <f>144.2+4.6</f>
        <v>148.79999999999998</v>
      </c>
      <c r="K327" s="27"/>
      <c r="L327" s="16">
        <f t="shared" si="124"/>
        <v>350.9</v>
      </c>
    </row>
    <row r="328" spans="1:12" s="20" customFormat="1" hidden="1">
      <c r="A328" s="85" t="s">
        <v>309</v>
      </c>
      <c r="B328" s="18"/>
      <c r="C328" s="18" t="s">
        <v>49</v>
      </c>
      <c r="D328" s="18" t="s">
        <v>310</v>
      </c>
      <c r="E328" s="18"/>
      <c r="F328" s="18"/>
      <c r="G328" s="19">
        <f>G335+G330+G332</f>
        <v>2600</v>
      </c>
      <c r="H328" s="19">
        <f>H335+H330+H332</f>
        <v>0</v>
      </c>
      <c r="I328" s="19">
        <f>I335+I330+I332</f>
        <v>0</v>
      </c>
      <c r="J328" s="19">
        <f>J335+J330+J332</f>
        <v>22218.665000000001</v>
      </c>
      <c r="K328" s="19">
        <f t="shared" ref="K328:L328" si="149">K335+K330+K332</f>
        <v>0</v>
      </c>
      <c r="L328" s="19">
        <f t="shared" si="149"/>
        <v>24818.665000000001</v>
      </c>
    </row>
    <row r="329" spans="1:12" s="20" customFormat="1" hidden="1">
      <c r="A329" s="85" t="s">
        <v>311</v>
      </c>
      <c r="B329" s="18"/>
      <c r="C329" s="18" t="s">
        <v>49</v>
      </c>
      <c r="D329" s="18" t="s">
        <v>22</v>
      </c>
      <c r="E329" s="18"/>
      <c r="F329" s="18"/>
      <c r="G329" s="19"/>
      <c r="H329" s="19"/>
      <c r="I329" s="19"/>
      <c r="J329" s="94"/>
      <c r="K329" s="94"/>
      <c r="L329" s="16">
        <f t="shared" si="124"/>
        <v>0</v>
      </c>
    </row>
    <row r="330" spans="1:12" s="20" customFormat="1" ht="25.5" hidden="1">
      <c r="A330" s="61" t="s">
        <v>312</v>
      </c>
      <c r="B330" s="10" t="s">
        <v>27</v>
      </c>
      <c r="C330" s="10" t="s">
        <v>49</v>
      </c>
      <c r="D330" s="10" t="s">
        <v>22</v>
      </c>
      <c r="E330" s="10" t="s">
        <v>313</v>
      </c>
      <c r="F330" s="10"/>
      <c r="G330" s="11">
        <f>G331</f>
        <v>0</v>
      </c>
      <c r="H330" s="11">
        <f>H331</f>
        <v>0</v>
      </c>
      <c r="I330" s="11">
        <f>I331</f>
        <v>0</v>
      </c>
      <c r="J330" s="11">
        <f>J331</f>
        <v>20414.223000000002</v>
      </c>
      <c r="K330" s="11">
        <f t="shared" ref="K330:L330" si="150">K331</f>
        <v>0</v>
      </c>
      <c r="L330" s="11">
        <f t="shared" si="150"/>
        <v>20414.223000000002</v>
      </c>
    </row>
    <row r="331" spans="1:12" ht="38.25" hidden="1">
      <c r="A331" s="95" t="s">
        <v>314</v>
      </c>
      <c r="B331" s="24" t="s">
        <v>27</v>
      </c>
      <c r="C331" s="24" t="s">
        <v>49</v>
      </c>
      <c r="D331" s="24" t="s">
        <v>22</v>
      </c>
      <c r="E331" s="24" t="s">
        <v>313</v>
      </c>
      <c r="F331" s="24" t="s">
        <v>315</v>
      </c>
      <c r="G331" s="25"/>
      <c r="H331" s="25"/>
      <c r="I331" s="25"/>
      <c r="J331" s="36">
        <v>20414.223000000002</v>
      </c>
      <c r="K331" s="36"/>
      <c r="L331" s="16">
        <f t="shared" si="124"/>
        <v>20414.223000000002</v>
      </c>
    </row>
    <row r="332" spans="1:12" s="20" customFormat="1" hidden="1">
      <c r="A332" s="96"/>
      <c r="B332" s="18"/>
      <c r="C332" s="18" t="s">
        <v>49</v>
      </c>
      <c r="D332" s="18" t="s">
        <v>28</v>
      </c>
      <c r="E332" s="18"/>
      <c r="F332" s="18"/>
      <c r="G332" s="19">
        <f t="shared" ref="G332:L333" si="151">G333</f>
        <v>0</v>
      </c>
      <c r="H332" s="19">
        <f t="shared" si="151"/>
        <v>0</v>
      </c>
      <c r="I332" s="19">
        <f t="shared" si="151"/>
        <v>0</v>
      </c>
      <c r="J332" s="19">
        <f t="shared" si="151"/>
        <v>1804.442</v>
      </c>
      <c r="K332" s="19">
        <f t="shared" si="151"/>
        <v>0</v>
      </c>
      <c r="L332" s="19">
        <f t="shared" si="151"/>
        <v>1804.442</v>
      </c>
    </row>
    <row r="333" spans="1:12" s="20" customFormat="1" ht="38.25" hidden="1">
      <c r="A333" s="97" t="s">
        <v>316</v>
      </c>
      <c r="B333" s="10" t="s">
        <v>27</v>
      </c>
      <c r="C333" s="10" t="s">
        <v>49</v>
      </c>
      <c r="D333" s="10" t="s">
        <v>28</v>
      </c>
      <c r="E333" s="10" t="s">
        <v>317</v>
      </c>
      <c r="F333" s="10"/>
      <c r="G333" s="11">
        <f t="shared" si="151"/>
        <v>0</v>
      </c>
      <c r="H333" s="11">
        <f t="shared" si="151"/>
        <v>0</v>
      </c>
      <c r="I333" s="11">
        <f t="shared" si="151"/>
        <v>0</v>
      </c>
      <c r="J333" s="11">
        <f t="shared" si="151"/>
        <v>1804.442</v>
      </c>
      <c r="K333" s="11">
        <f t="shared" si="151"/>
        <v>0</v>
      </c>
      <c r="L333" s="11">
        <f t="shared" si="151"/>
        <v>1804.442</v>
      </c>
    </row>
    <row r="334" spans="1:12" ht="25.5" hidden="1">
      <c r="A334" s="28" t="s">
        <v>43</v>
      </c>
      <c r="B334" s="24" t="s">
        <v>27</v>
      </c>
      <c r="C334" s="24" t="s">
        <v>49</v>
      </c>
      <c r="D334" s="24" t="s">
        <v>28</v>
      </c>
      <c r="E334" s="24" t="s">
        <v>317</v>
      </c>
      <c r="F334" s="24" t="s">
        <v>44</v>
      </c>
      <c r="G334" s="25"/>
      <c r="H334" s="25"/>
      <c r="I334" s="25"/>
      <c r="J334" s="36">
        <v>1804.442</v>
      </c>
      <c r="K334" s="36"/>
      <c r="L334" s="16">
        <f t="shared" si="124"/>
        <v>1804.442</v>
      </c>
    </row>
    <row r="335" spans="1:12" s="20" customFormat="1" hidden="1">
      <c r="A335" s="85" t="s">
        <v>318</v>
      </c>
      <c r="B335" s="18"/>
      <c r="C335" s="18" t="s">
        <v>49</v>
      </c>
      <c r="D335" s="18" t="s">
        <v>111</v>
      </c>
      <c r="E335" s="18"/>
      <c r="F335" s="18"/>
      <c r="G335" s="19">
        <f>G336</f>
        <v>2600</v>
      </c>
      <c r="H335" s="19">
        <f t="shared" ref="H335:L336" si="152">H336</f>
        <v>0</v>
      </c>
      <c r="I335" s="19">
        <f t="shared" si="152"/>
        <v>0</v>
      </c>
      <c r="J335" s="19">
        <f t="shared" si="152"/>
        <v>0</v>
      </c>
      <c r="K335" s="19">
        <f t="shared" si="152"/>
        <v>0</v>
      </c>
      <c r="L335" s="19">
        <f t="shared" si="152"/>
        <v>2600</v>
      </c>
    </row>
    <row r="336" spans="1:12" s="20" customFormat="1" ht="51" hidden="1">
      <c r="A336" s="98" t="s">
        <v>319</v>
      </c>
      <c r="B336" s="42" t="s">
        <v>27</v>
      </c>
      <c r="C336" s="42" t="s">
        <v>49</v>
      </c>
      <c r="D336" s="42" t="s">
        <v>111</v>
      </c>
      <c r="E336" s="42" t="s">
        <v>320</v>
      </c>
      <c r="F336" s="42"/>
      <c r="G336" s="66">
        <f>G337</f>
        <v>2600</v>
      </c>
      <c r="H336" s="66">
        <f t="shared" si="152"/>
        <v>0</v>
      </c>
      <c r="I336" s="66">
        <f t="shared" si="152"/>
        <v>0</v>
      </c>
      <c r="J336" s="66">
        <f t="shared" si="152"/>
        <v>0</v>
      </c>
      <c r="K336" s="66">
        <f t="shared" si="152"/>
        <v>0</v>
      </c>
      <c r="L336" s="66">
        <f t="shared" si="152"/>
        <v>2600</v>
      </c>
    </row>
    <row r="337" spans="1:12" s="20" customFormat="1" ht="25.5" hidden="1">
      <c r="A337" s="68" t="s">
        <v>321</v>
      </c>
      <c r="B337" s="18" t="s">
        <v>27</v>
      </c>
      <c r="C337" s="18" t="s">
        <v>49</v>
      </c>
      <c r="D337" s="18" t="s">
        <v>111</v>
      </c>
      <c r="E337" s="18" t="s">
        <v>322</v>
      </c>
      <c r="F337" s="18"/>
      <c r="G337" s="19">
        <f>G338+G340</f>
        <v>2600</v>
      </c>
      <c r="H337" s="19">
        <f>H338+H340</f>
        <v>0</v>
      </c>
      <c r="I337" s="19">
        <f>I338+I340</f>
        <v>0</v>
      </c>
      <c r="J337" s="19">
        <f>J338+J340</f>
        <v>0</v>
      </c>
      <c r="K337" s="19">
        <f t="shared" ref="K337:L337" si="153">K338+K340</f>
        <v>0</v>
      </c>
      <c r="L337" s="19">
        <f t="shared" si="153"/>
        <v>2600</v>
      </c>
    </row>
    <row r="338" spans="1:12" s="20" customFormat="1" ht="38.25" hidden="1">
      <c r="A338" s="68" t="s">
        <v>323</v>
      </c>
      <c r="B338" s="18" t="s">
        <v>27</v>
      </c>
      <c r="C338" s="18" t="s">
        <v>49</v>
      </c>
      <c r="D338" s="18" t="s">
        <v>111</v>
      </c>
      <c r="E338" s="18" t="s">
        <v>324</v>
      </c>
      <c r="F338" s="18"/>
      <c r="G338" s="19">
        <f>G339</f>
        <v>600</v>
      </c>
      <c r="H338" s="19">
        <f>H339</f>
        <v>0</v>
      </c>
      <c r="I338" s="19">
        <f>I339</f>
        <v>0</v>
      </c>
      <c r="J338" s="19">
        <f>J339</f>
        <v>0</v>
      </c>
      <c r="K338" s="19">
        <f t="shared" ref="K338:L338" si="154">K339</f>
        <v>0</v>
      </c>
      <c r="L338" s="19">
        <f t="shared" si="154"/>
        <v>600</v>
      </c>
    </row>
    <row r="339" spans="1:12" ht="25.5" hidden="1">
      <c r="A339" s="28" t="s">
        <v>43</v>
      </c>
      <c r="B339" s="24" t="s">
        <v>27</v>
      </c>
      <c r="C339" s="24" t="s">
        <v>49</v>
      </c>
      <c r="D339" s="24" t="s">
        <v>111</v>
      </c>
      <c r="E339" s="24" t="s">
        <v>324</v>
      </c>
      <c r="F339" s="24" t="s">
        <v>44</v>
      </c>
      <c r="G339" s="25">
        <v>600</v>
      </c>
      <c r="H339" s="26"/>
      <c r="I339" s="27"/>
      <c r="J339" s="27"/>
      <c r="K339" s="27"/>
      <c r="L339" s="16">
        <f t="shared" si="124"/>
        <v>600</v>
      </c>
    </row>
    <row r="340" spans="1:12" s="20" customFormat="1" ht="25.5" hidden="1">
      <c r="A340" s="68" t="s">
        <v>325</v>
      </c>
      <c r="B340" s="18" t="s">
        <v>27</v>
      </c>
      <c r="C340" s="18" t="s">
        <v>49</v>
      </c>
      <c r="D340" s="18" t="s">
        <v>111</v>
      </c>
      <c r="E340" s="18" t="s">
        <v>326</v>
      </c>
      <c r="F340" s="18"/>
      <c r="G340" s="19">
        <f>G341</f>
        <v>2000</v>
      </c>
      <c r="H340" s="19">
        <f>H341</f>
        <v>0</v>
      </c>
      <c r="I340" s="19">
        <f>I341</f>
        <v>0</v>
      </c>
      <c r="J340" s="19">
        <f>J341</f>
        <v>0</v>
      </c>
      <c r="K340" s="19">
        <f t="shared" ref="K340:L340" si="155">K341</f>
        <v>0</v>
      </c>
      <c r="L340" s="19">
        <f t="shared" si="155"/>
        <v>2000</v>
      </c>
    </row>
    <row r="341" spans="1:12" ht="25.5" hidden="1">
      <c r="A341" s="28" t="s">
        <v>43</v>
      </c>
      <c r="B341" s="24" t="s">
        <v>27</v>
      </c>
      <c r="C341" s="24" t="s">
        <v>49</v>
      </c>
      <c r="D341" s="24" t="s">
        <v>111</v>
      </c>
      <c r="E341" s="24" t="s">
        <v>326</v>
      </c>
      <c r="F341" s="24" t="s">
        <v>44</v>
      </c>
      <c r="G341" s="25">
        <v>2000</v>
      </c>
      <c r="H341" s="26"/>
      <c r="I341" s="27"/>
      <c r="J341" s="27"/>
      <c r="K341" s="27"/>
      <c r="L341" s="16">
        <f t="shared" si="124"/>
        <v>2000</v>
      </c>
    </row>
    <row r="342" spans="1:12">
      <c r="A342" s="242" t="s">
        <v>327</v>
      </c>
      <c r="B342" s="243"/>
      <c r="C342" s="243" t="s">
        <v>57</v>
      </c>
      <c r="D342" s="243"/>
      <c r="E342" s="243"/>
      <c r="F342" s="243"/>
      <c r="G342" s="244">
        <f>G385</f>
        <v>0</v>
      </c>
      <c r="H342" s="244">
        <f t="shared" ref="H342:L342" si="156">H385</f>
        <v>0</v>
      </c>
      <c r="I342" s="244">
        <f t="shared" si="156"/>
        <v>6551</v>
      </c>
      <c r="J342" s="244">
        <f t="shared" si="156"/>
        <v>-2500</v>
      </c>
      <c r="K342" s="244">
        <f t="shared" si="156"/>
        <v>0</v>
      </c>
      <c r="L342" s="244">
        <f t="shared" si="156"/>
        <v>4051</v>
      </c>
    </row>
    <row r="343" spans="1:12" hidden="1">
      <c r="A343" s="17"/>
      <c r="B343" s="18"/>
      <c r="C343" s="18" t="s">
        <v>57</v>
      </c>
      <c r="D343" s="18" t="s">
        <v>22</v>
      </c>
      <c r="E343" s="18"/>
      <c r="F343" s="18"/>
      <c r="G343" s="19">
        <f>G345+G373+G376+G382+G379</f>
        <v>317613.89399999997</v>
      </c>
      <c r="H343" s="19">
        <f t="shared" ref="H343:L343" si="157">H345+H373+H376+H382+H379</f>
        <v>-19129.723429999998</v>
      </c>
      <c r="I343" s="19">
        <f t="shared" si="157"/>
        <v>3232.6332099999995</v>
      </c>
      <c r="J343" s="19">
        <f t="shared" si="157"/>
        <v>101488.257</v>
      </c>
      <c r="K343" s="19">
        <f t="shared" si="157"/>
        <v>4720</v>
      </c>
      <c r="L343" s="19">
        <f t="shared" si="157"/>
        <v>407925.06078</v>
      </c>
    </row>
    <row r="344" spans="1:12" ht="25.5" hidden="1">
      <c r="A344" s="40" t="s">
        <v>328</v>
      </c>
      <c r="B344" s="42" t="s">
        <v>27</v>
      </c>
      <c r="C344" s="42" t="s">
        <v>57</v>
      </c>
      <c r="D344" s="42" t="s">
        <v>310</v>
      </c>
      <c r="E344" s="42" t="s">
        <v>329</v>
      </c>
      <c r="F344" s="42"/>
      <c r="G344" s="66"/>
      <c r="H344" s="66"/>
      <c r="I344" s="99"/>
      <c r="J344" s="99"/>
      <c r="K344" s="99"/>
      <c r="L344" s="16">
        <f t="shared" ref="L344:L413" si="158">I344+H344+G344+J344+K344</f>
        <v>0</v>
      </c>
    </row>
    <row r="345" spans="1:12" s="20" customFormat="1" ht="14.25" hidden="1" customHeight="1">
      <c r="A345" s="40" t="s">
        <v>330</v>
      </c>
      <c r="B345" s="42" t="s">
        <v>27</v>
      </c>
      <c r="C345" s="42" t="s">
        <v>57</v>
      </c>
      <c r="D345" s="42" t="s">
        <v>22</v>
      </c>
      <c r="E345" s="42" t="s">
        <v>329</v>
      </c>
      <c r="F345" s="42"/>
      <c r="G345" s="66">
        <f>G346+G348+G350+G352+G355+G358+G360+G362+G364</f>
        <v>317613.89399999997</v>
      </c>
      <c r="H345" s="66">
        <f>H346+H348+H350+H352+H355+H358+H360+H362+H364</f>
        <v>-20828.988499999999</v>
      </c>
      <c r="I345" s="66">
        <f>I346+I348+I350+I352+I355+I358+I360+I362+I364</f>
        <v>308.7</v>
      </c>
      <c r="J345" s="66">
        <f>J346+J348+J350+J352+J355+J358+J360+J362+J364</f>
        <v>2700.2570000000001</v>
      </c>
      <c r="K345" s="66">
        <f t="shared" ref="K345:L345" si="159">K346+K348+K350+K352+K355+K358+K360+K362+K364</f>
        <v>2300</v>
      </c>
      <c r="L345" s="66">
        <f t="shared" si="159"/>
        <v>302093.86249999999</v>
      </c>
    </row>
    <row r="346" spans="1:12" s="20" customFormat="1" hidden="1">
      <c r="A346" s="17" t="s">
        <v>331</v>
      </c>
      <c r="B346" s="18" t="s">
        <v>27</v>
      </c>
      <c r="C346" s="18" t="s">
        <v>57</v>
      </c>
      <c r="D346" s="18" t="s">
        <v>22</v>
      </c>
      <c r="E346" s="18" t="s">
        <v>332</v>
      </c>
      <c r="F346" s="18"/>
      <c r="G346" s="19">
        <f>G347</f>
        <v>50</v>
      </c>
      <c r="H346" s="19">
        <f>H347</f>
        <v>0</v>
      </c>
      <c r="I346" s="19">
        <f>I347</f>
        <v>0</v>
      </c>
      <c r="J346" s="19">
        <f>J347</f>
        <v>0</v>
      </c>
      <c r="K346" s="19">
        <f t="shared" ref="K346:L346" si="160">K347</f>
        <v>0</v>
      </c>
      <c r="L346" s="19">
        <f t="shared" si="160"/>
        <v>50</v>
      </c>
    </row>
    <row r="347" spans="1:12" ht="25.5" hidden="1">
      <c r="A347" s="28" t="s">
        <v>43</v>
      </c>
      <c r="B347" s="24" t="s">
        <v>27</v>
      </c>
      <c r="C347" s="24" t="s">
        <v>57</v>
      </c>
      <c r="D347" s="24" t="s">
        <v>22</v>
      </c>
      <c r="E347" s="24" t="s">
        <v>332</v>
      </c>
      <c r="F347" s="24" t="s">
        <v>44</v>
      </c>
      <c r="G347" s="14">
        <v>50</v>
      </c>
      <c r="H347" s="26"/>
      <c r="I347" s="27"/>
      <c r="J347" s="27"/>
      <c r="K347" s="27"/>
      <c r="L347" s="16">
        <f t="shared" si="158"/>
        <v>50</v>
      </c>
    </row>
    <row r="348" spans="1:12" s="20" customFormat="1" hidden="1">
      <c r="A348" s="17" t="s">
        <v>333</v>
      </c>
      <c r="B348" s="18" t="s">
        <v>27</v>
      </c>
      <c r="C348" s="18" t="s">
        <v>57</v>
      </c>
      <c r="D348" s="18" t="s">
        <v>22</v>
      </c>
      <c r="E348" s="18" t="s">
        <v>334</v>
      </c>
      <c r="F348" s="18"/>
      <c r="G348" s="19">
        <f>G349</f>
        <v>250</v>
      </c>
      <c r="H348" s="19">
        <f>H349</f>
        <v>0</v>
      </c>
      <c r="I348" s="19">
        <f>I349</f>
        <v>0</v>
      </c>
      <c r="J348" s="19">
        <f>J349</f>
        <v>0</v>
      </c>
      <c r="K348" s="19">
        <f t="shared" ref="K348:L348" si="161">K349</f>
        <v>0</v>
      </c>
      <c r="L348" s="19">
        <f t="shared" si="161"/>
        <v>250</v>
      </c>
    </row>
    <row r="349" spans="1:12" ht="25.5" hidden="1">
      <c r="A349" s="28" t="s">
        <v>43</v>
      </c>
      <c r="B349" s="24" t="s">
        <v>27</v>
      </c>
      <c r="C349" s="24" t="s">
        <v>57</v>
      </c>
      <c r="D349" s="24" t="s">
        <v>22</v>
      </c>
      <c r="E349" s="24" t="s">
        <v>334</v>
      </c>
      <c r="F349" s="24" t="s">
        <v>44</v>
      </c>
      <c r="G349" s="25">
        <v>250</v>
      </c>
      <c r="H349" s="26"/>
      <c r="I349" s="27"/>
      <c r="J349" s="27"/>
      <c r="K349" s="27"/>
      <c r="L349" s="16">
        <f t="shared" si="158"/>
        <v>250</v>
      </c>
    </row>
    <row r="350" spans="1:12" s="20" customFormat="1" hidden="1">
      <c r="A350" s="17" t="s">
        <v>335</v>
      </c>
      <c r="B350" s="18" t="s">
        <v>27</v>
      </c>
      <c r="C350" s="18" t="s">
        <v>57</v>
      </c>
      <c r="D350" s="18" t="s">
        <v>22</v>
      </c>
      <c r="E350" s="18" t="s">
        <v>336</v>
      </c>
      <c r="F350" s="18"/>
      <c r="G350" s="19">
        <f>G351</f>
        <v>10</v>
      </c>
      <c r="H350" s="19">
        <f>H351</f>
        <v>0</v>
      </c>
      <c r="I350" s="19">
        <f>I351</f>
        <v>0</v>
      </c>
      <c r="J350" s="19">
        <f>J351</f>
        <v>0</v>
      </c>
      <c r="K350" s="19">
        <f t="shared" ref="K350:L350" si="162">K351</f>
        <v>0</v>
      </c>
      <c r="L350" s="19">
        <f t="shared" si="162"/>
        <v>10</v>
      </c>
    </row>
    <row r="351" spans="1:12" ht="25.5" hidden="1">
      <c r="A351" s="28" t="s">
        <v>43</v>
      </c>
      <c r="B351" s="24" t="s">
        <v>27</v>
      </c>
      <c r="C351" s="24" t="s">
        <v>57</v>
      </c>
      <c r="D351" s="24" t="s">
        <v>22</v>
      </c>
      <c r="E351" s="24" t="s">
        <v>336</v>
      </c>
      <c r="F351" s="24" t="s">
        <v>44</v>
      </c>
      <c r="G351" s="25">
        <v>10</v>
      </c>
      <c r="H351" s="26"/>
      <c r="I351" s="27"/>
      <c r="J351" s="27"/>
      <c r="K351" s="27"/>
      <c r="L351" s="16">
        <f t="shared" si="158"/>
        <v>10</v>
      </c>
    </row>
    <row r="352" spans="1:12" s="20" customFormat="1" ht="25.5" hidden="1">
      <c r="A352" s="17" t="s">
        <v>337</v>
      </c>
      <c r="B352" s="18" t="s">
        <v>27</v>
      </c>
      <c r="C352" s="18" t="s">
        <v>57</v>
      </c>
      <c r="D352" s="18" t="s">
        <v>22</v>
      </c>
      <c r="E352" s="18" t="s">
        <v>338</v>
      </c>
      <c r="F352" s="18"/>
      <c r="G352" s="5">
        <f>G353+G354</f>
        <v>2480</v>
      </c>
      <c r="H352" s="5">
        <f>H353+H354</f>
        <v>0</v>
      </c>
      <c r="I352" s="5">
        <f>I353+I354</f>
        <v>0</v>
      </c>
      <c r="J352" s="5">
        <f>J353+J354</f>
        <v>0</v>
      </c>
      <c r="K352" s="5">
        <f t="shared" ref="K352:L352" si="163">K353+K354</f>
        <v>0</v>
      </c>
      <c r="L352" s="5">
        <f t="shared" si="163"/>
        <v>2480</v>
      </c>
    </row>
    <row r="353" spans="1:12" ht="25.5" hidden="1">
      <c r="A353" s="28" t="s">
        <v>43</v>
      </c>
      <c r="B353" s="24" t="s">
        <v>27</v>
      </c>
      <c r="C353" s="24" t="s">
        <v>57</v>
      </c>
      <c r="D353" s="24" t="s">
        <v>22</v>
      </c>
      <c r="E353" s="24" t="s">
        <v>338</v>
      </c>
      <c r="F353" s="24" t="s">
        <v>44</v>
      </c>
      <c r="G353" s="14">
        <v>247</v>
      </c>
      <c r="H353" s="26"/>
      <c r="I353" s="27"/>
      <c r="J353" s="27"/>
      <c r="K353" s="27"/>
      <c r="L353" s="16">
        <f t="shared" si="158"/>
        <v>247</v>
      </c>
    </row>
    <row r="354" spans="1:12" hidden="1">
      <c r="A354" s="12" t="s">
        <v>80</v>
      </c>
      <c r="B354" s="24" t="s">
        <v>27</v>
      </c>
      <c r="C354" s="24" t="s">
        <v>57</v>
      </c>
      <c r="D354" s="24" t="s">
        <v>22</v>
      </c>
      <c r="E354" s="24" t="s">
        <v>338</v>
      </c>
      <c r="F354" s="24" t="s">
        <v>81</v>
      </c>
      <c r="G354" s="25">
        <v>2233</v>
      </c>
      <c r="H354" s="26"/>
      <c r="I354" s="27"/>
      <c r="J354" s="27"/>
      <c r="K354" s="27"/>
      <c r="L354" s="16">
        <f t="shared" si="158"/>
        <v>2233</v>
      </c>
    </row>
    <row r="355" spans="1:12" s="20" customFormat="1" hidden="1">
      <c r="A355" s="17" t="s">
        <v>339</v>
      </c>
      <c r="B355" s="18" t="s">
        <v>27</v>
      </c>
      <c r="C355" s="18" t="s">
        <v>57</v>
      </c>
      <c r="D355" s="18" t="s">
        <v>22</v>
      </c>
      <c r="E355" s="18" t="s">
        <v>340</v>
      </c>
      <c r="F355" s="18"/>
      <c r="G355" s="19">
        <f>G356+G357</f>
        <v>20454.334999999999</v>
      </c>
      <c r="H355" s="19">
        <f>H356+H357</f>
        <v>6240</v>
      </c>
      <c r="I355" s="19">
        <f>I356+I357</f>
        <v>308.7</v>
      </c>
      <c r="J355" s="19">
        <f>J356+J357</f>
        <v>2700.2570000000001</v>
      </c>
      <c r="K355" s="19">
        <f t="shared" ref="K355:L355" si="164">K356+K357</f>
        <v>2300</v>
      </c>
      <c r="L355" s="19">
        <f t="shared" si="164"/>
        <v>32003.292000000001</v>
      </c>
    </row>
    <row r="356" spans="1:12" ht="25.5" hidden="1">
      <c r="A356" s="28" t="s">
        <v>43</v>
      </c>
      <c r="B356" s="24" t="s">
        <v>27</v>
      </c>
      <c r="C356" s="24" t="s">
        <v>57</v>
      </c>
      <c r="D356" s="24" t="s">
        <v>22</v>
      </c>
      <c r="E356" s="24" t="s">
        <v>340</v>
      </c>
      <c r="F356" s="24" t="s">
        <v>44</v>
      </c>
      <c r="G356" s="25">
        <v>730.32</v>
      </c>
      <c r="H356" s="26"/>
      <c r="I356" s="27"/>
      <c r="J356" s="27"/>
      <c r="K356" s="27"/>
      <c r="L356" s="16">
        <f t="shared" si="158"/>
        <v>730.32</v>
      </c>
    </row>
    <row r="357" spans="1:12" hidden="1">
      <c r="A357" s="12" t="s">
        <v>80</v>
      </c>
      <c r="B357" s="24" t="s">
        <v>27</v>
      </c>
      <c r="C357" s="24" t="s">
        <v>57</v>
      </c>
      <c r="D357" s="24" t="s">
        <v>22</v>
      </c>
      <c r="E357" s="24" t="s">
        <v>340</v>
      </c>
      <c r="F357" s="24" t="s">
        <v>81</v>
      </c>
      <c r="G357" s="25">
        <v>19724.014999999999</v>
      </c>
      <c r="H357" s="91">
        <v>6240</v>
      </c>
      <c r="I357" s="92">
        <v>308.7</v>
      </c>
      <c r="J357" s="92">
        <f>2500-219.743+420</f>
        <v>2700.2570000000001</v>
      </c>
      <c r="K357" s="92">
        <v>2300</v>
      </c>
      <c r="L357" s="16">
        <f t="shared" si="158"/>
        <v>31272.972000000002</v>
      </c>
    </row>
    <row r="358" spans="1:12" s="20" customFormat="1" hidden="1">
      <c r="A358" s="17" t="s">
        <v>341</v>
      </c>
      <c r="B358" s="18" t="s">
        <v>27</v>
      </c>
      <c r="C358" s="18" t="s">
        <v>57</v>
      </c>
      <c r="D358" s="18" t="s">
        <v>22</v>
      </c>
      <c r="E358" s="18" t="s">
        <v>342</v>
      </c>
      <c r="F358" s="18"/>
      <c r="G358" s="19">
        <f>G359</f>
        <v>2000</v>
      </c>
      <c r="H358" s="5">
        <f>H359</f>
        <v>0</v>
      </c>
      <c r="I358" s="5">
        <f>I359</f>
        <v>0</v>
      </c>
      <c r="J358" s="5">
        <f>J359</f>
        <v>0</v>
      </c>
      <c r="K358" s="5">
        <f t="shared" ref="K358:L358" si="165">K359</f>
        <v>0</v>
      </c>
      <c r="L358" s="5">
        <f t="shared" si="165"/>
        <v>2000</v>
      </c>
    </row>
    <row r="359" spans="1:12" ht="25.5" hidden="1">
      <c r="A359" s="28" t="s">
        <v>43</v>
      </c>
      <c r="B359" s="24" t="s">
        <v>27</v>
      </c>
      <c r="C359" s="24" t="s">
        <v>57</v>
      </c>
      <c r="D359" s="24" t="s">
        <v>22</v>
      </c>
      <c r="E359" s="24" t="s">
        <v>342</v>
      </c>
      <c r="F359" s="24" t="s">
        <v>44</v>
      </c>
      <c r="G359" s="25">
        <v>2000</v>
      </c>
      <c r="H359" s="91"/>
      <c r="I359" s="92"/>
      <c r="J359" s="92"/>
      <c r="K359" s="92"/>
      <c r="L359" s="16">
        <f t="shared" si="158"/>
        <v>2000</v>
      </c>
    </row>
    <row r="360" spans="1:12" s="20" customFormat="1" ht="25.5" hidden="1">
      <c r="A360" s="17" t="s">
        <v>343</v>
      </c>
      <c r="B360" s="18" t="s">
        <v>27</v>
      </c>
      <c r="C360" s="18" t="s">
        <v>57</v>
      </c>
      <c r="D360" s="18" t="s">
        <v>22</v>
      </c>
      <c r="E360" s="18" t="s">
        <v>344</v>
      </c>
      <c r="F360" s="18"/>
      <c r="G360" s="19">
        <f>G361</f>
        <v>146</v>
      </c>
      <c r="H360" s="5">
        <f>H361</f>
        <v>0</v>
      </c>
      <c r="I360" s="5">
        <f>I361</f>
        <v>0</v>
      </c>
      <c r="J360" s="5">
        <f>J361</f>
        <v>0</v>
      </c>
      <c r="K360" s="5">
        <f t="shared" ref="K360:L360" si="166">K361</f>
        <v>0</v>
      </c>
      <c r="L360" s="5">
        <f t="shared" si="166"/>
        <v>146</v>
      </c>
    </row>
    <row r="361" spans="1:12" hidden="1">
      <c r="A361" s="12" t="s">
        <v>80</v>
      </c>
      <c r="B361" s="24" t="s">
        <v>27</v>
      </c>
      <c r="C361" s="24" t="s">
        <v>57</v>
      </c>
      <c r="D361" s="24" t="s">
        <v>22</v>
      </c>
      <c r="E361" s="24" t="s">
        <v>344</v>
      </c>
      <c r="F361" s="24" t="s">
        <v>81</v>
      </c>
      <c r="G361" s="25">
        <v>146</v>
      </c>
      <c r="H361" s="91"/>
      <c r="I361" s="92"/>
      <c r="J361" s="92"/>
      <c r="K361" s="92"/>
      <c r="L361" s="16">
        <f t="shared" si="158"/>
        <v>146</v>
      </c>
    </row>
    <row r="362" spans="1:12" s="20" customFormat="1" ht="25.5" hidden="1">
      <c r="A362" s="17" t="s">
        <v>345</v>
      </c>
      <c r="B362" s="18" t="s">
        <v>27</v>
      </c>
      <c r="C362" s="18" t="s">
        <v>57</v>
      </c>
      <c r="D362" s="18" t="s">
        <v>22</v>
      </c>
      <c r="E362" s="18" t="s">
        <v>346</v>
      </c>
      <c r="F362" s="18"/>
      <c r="G362" s="19">
        <f>G363</f>
        <v>979.25900000000001</v>
      </c>
      <c r="H362" s="5">
        <f>H363</f>
        <v>0</v>
      </c>
      <c r="I362" s="5">
        <f>I363</f>
        <v>0</v>
      </c>
      <c r="J362" s="5">
        <f>J363</f>
        <v>0</v>
      </c>
      <c r="K362" s="5">
        <f t="shared" ref="K362:L362" si="167">K363</f>
        <v>0</v>
      </c>
      <c r="L362" s="5">
        <f t="shared" si="167"/>
        <v>979.25900000000001</v>
      </c>
    </row>
    <row r="363" spans="1:12" ht="25.5" hidden="1">
      <c r="A363" s="28" t="s">
        <v>43</v>
      </c>
      <c r="B363" s="24" t="s">
        <v>27</v>
      </c>
      <c r="C363" s="24" t="s">
        <v>57</v>
      </c>
      <c r="D363" s="24" t="s">
        <v>22</v>
      </c>
      <c r="E363" s="24" t="s">
        <v>346</v>
      </c>
      <c r="F363" s="24" t="s">
        <v>44</v>
      </c>
      <c r="G363" s="25">
        <v>979.25900000000001</v>
      </c>
      <c r="H363" s="91"/>
      <c r="I363" s="92"/>
      <c r="J363" s="92"/>
      <c r="K363" s="92"/>
      <c r="L363" s="16">
        <f t="shared" si="158"/>
        <v>979.25900000000001</v>
      </c>
    </row>
    <row r="364" spans="1:12" s="84" customFormat="1" ht="38.25" hidden="1">
      <c r="A364" s="6" t="s">
        <v>347</v>
      </c>
      <c r="B364" s="7" t="s">
        <v>27</v>
      </c>
      <c r="C364" s="7" t="s">
        <v>57</v>
      </c>
      <c r="D364" s="7" t="s">
        <v>22</v>
      </c>
      <c r="E364" s="7" t="s">
        <v>348</v>
      </c>
      <c r="F364" s="7"/>
      <c r="G364" s="5">
        <f>G365+G366+G367+G368+G369+G370+G371+G372</f>
        <v>291244.3</v>
      </c>
      <c r="H364" s="5">
        <f>H365+H366+H367+H368+H369+H370+H371+H372</f>
        <v>-27068.988499999999</v>
      </c>
      <c r="I364" s="5">
        <f>I365+I366+I367+I368+I369+I370+I371+I372</f>
        <v>0</v>
      </c>
      <c r="J364" s="5">
        <f>J365+J366+J367+J368+J369+J370+J371+J372</f>
        <v>0</v>
      </c>
      <c r="K364" s="5">
        <f t="shared" ref="K364:L364" si="168">K365+K366+K367+K368+K369+K370+K371+K372</f>
        <v>0</v>
      </c>
      <c r="L364" s="5">
        <f t="shared" si="168"/>
        <v>264175.31150000001</v>
      </c>
    </row>
    <row r="365" spans="1:12" hidden="1">
      <c r="A365" s="12" t="s">
        <v>30</v>
      </c>
      <c r="B365" s="24" t="s">
        <v>27</v>
      </c>
      <c r="C365" s="24" t="s">
        <v>57</v>
      </c>
      <c r="D365" s="24" t="s">
        <v>22</v>
      </c>
      <c r="E365" s="24" t="s">
        <v>348</v>
      </c>
      <c r="F365" s="24" t="s">
        <v>192</v>
      </c>
      <c r="G365" s="25">
        <v>27199.4</v>
      </c>
      <c r="H365" s="91"/>
      <c r="I365" s="92"/>
      <c r="J365" s="92"/>
      <c r="K365" s="92"/>
      <c r="L365" s="16">
        <f t="shared" si="158"/>
        <v>27199.4</v>
      </c>
    </row>
    <row r="366" spans="1:12" ht="25.5" hidden="1">
      <c r="A366" s="28" t="s">
        <v>35</v>
      </c>
      <c r="B366" s="24" t="s">
        <v>27</v>
      </c>
      <c r="C366" s="24" t="s">
        <v>57</v>
      </c>
      <c r="D366" s="24" t="s">
        <v>22</v>
      </c>
      <c r="E366" s="24" t="s">
        <v>348</v>
      </c>
      <c r="F366" s="24" t="s">
        <v>193</v>
      </c>
      <c r="G366" s="25">
        <v>1135.7</v>
      </c>
      <c r="H366" s="91"/>
      <c r="I366" s="92">
        <f>-15+2+4+2.15+2.4</f>
        <v>-4.4499999999999993</v>
      </c>
      <c r="J366" s="92"/>
      <c r="K366" s="92">
        <f>4.9+7.16072</f>
        <v>12.06072</v>
      </c>
      <c r="L366" s="16">
        <f t="shared" si="158"/>
        <v>1143.3107199999999</v>
      </c>
    </row>
    <row r="367" spans="1:12" ht="25.5" hidden="1">
      <c r="A367" s="28" t="s">
        <v>41</v>
      </c>
      <c r="B367" s="24" t="s">
        <v>27</v>
      </c>
      <c r="C367" s="24" t="s">
        <v>57</v>
      </c>
      <c r="D367" s="24" t="s">
        <v>22</v>
      </c>
      <c r="E367" s="24" t="s">
        <v>348</v>
      </c>
      <c r="F367" s="24" t="s">
        <v>42</v>
      </c>
      <c r="G367" s="25">
        <v>198.3</v>
      </c>
      <c r="H367" s="91"/>
      <c r="I367" s="92">
        <v>5</v>
      </c>
      <c r="J367" s="92"/>
      <c r="K367" s="92"/>
      <c r="L367" s="16">
        <f t="shared" si="158"/>
        <v>203.3</v>
      </c>
    </row>
    <row r="368" spans="1:12" ht="25.5" hidden="1">
      <c r="A368" s="28" t="s">
        <v>43</v>
      </c>
      <c r="B368" s="24" t="s">
        <v>27</v>
      </c>
      <c r="C368" s="24" t="s">
        <v>57</v>
      </c>
      <c r="D368" s="24" t="s">
        <v>22</v>
      </c>
      <c r="E368" s="24" t="s">
        <v>348</v>
      </c>
      <c r="F368" s="24" t="s">
        <v>44</v>
      </c>
      <c r="G368" s="25">
        <v>14988</v>
      </c>
      <c r="H368" s="91">
        <v>77.465400000000002</v>
      </c>
      <c r="I368" s="92">
        <f>-2-5-4-2.15-2.4-1.077</f>
        <v>-16.627000000000002</v>
      </c>
      <c r="J368" s="92"/>
      <c r="K368" s="92">
        <f>-4.9-7.16072</f>
        <v>-12.06072</v>
      </c>
      <c r="L368" s="16">
        <f t="shared" si="158"/>
        <v>15036.777680000001</v>
      </c>
    </row>
    <row r="369" spans="1:13" ht="51" hidden="1">
      <c r="A369" s="100" t="s">
        <v>349</v>
      </c>
      <c r="B369" s="24" t="s">
        <v>27</v>
      </c>
      <c r="C369" s="24" t="s">
        <v>57</v>
      </c>
      <c r="D369" s="24" t="s">
        <v>22</v>
      </c>
      <c r="E369" s="24" t="s">
        <v>348</v>
      </c>
      <c r="F369" s="24" t="s">
        <v>87</v>
      </c>
      <c r="G369" s="25">
        <v>242182.6</v>
      </c>
      <c r="H369" s="91">
        <f>-27673.31+526.8561</f>
        <v>-27146.4539</v>
      </c>
      <c r="I369" s="92"/>
      <c r="J369" s="92"/>
      <c r="K369" s="92"/>
      <c r="L369" s="16">
        <f t="shared" si="158"/>
        <v>215036.14610000001</v>
      </c>
      <c r="M369" s="8"/>
    </row>
    <row r="370" spans="1:13" hidden="1">
      <c r="A370" s="12" t="s">
        <v>80</v>
      </c>
      <c r="B370" s="24" t="s">
        <v>27</v>
      </c>
      <c r="C370" s="24" t="s">
        <v>57</v>
      </c>
      <c r="D370" s="24" t="s">
        <v>22</v>
      </c>
      <c r="E370" s="24" t="s">
        <v>348</v>
      </c>
      <c r="F370" s="24" t="s">
        <v>81</v>
      </c>
      <c r="G370" s="25">
        <v>5154.5</v>
      </c>
      <c r="H370" s="26"/>
      <c r="I370" s="27"/>
      <c r="J370" s="27"/>
      <c r="K370" s="27"/>
      <c r="L370" s="16">
        <f t="shared" si="158"/>
        <v>5154.5</v>
      </c>
      <c r="M370" s="8"/>
    </row>
    <row r="371" spans="1:13" ht="25.5" hidden="1">
      <c r="A371" s="30" t="s">
        <v>45</v>
      </c>
      <c r="B371" s="24" t="s">
        <v>27</v>
      </c>
      <c r="C371" s="24" t="s">
        <v>57</v>
      </c>
      <c r="D371" s="24" t="s">
        <v>22</v>
      </c>
      <c r="E371" s="24" t="s">
        <v>348</v>
      </c>
      <c r="F371" s="24" t="s">
        <v>46</v>
      </c>
      <c r="G371" s="25">
        <v>378.18</v>
      </c>
      <c r="H371" s="26"/>
      <c r="I371" s="27">
        <v>1.077</v>
      </c>
      <c r="J371" s="27"/>
      <c r="K371" s="27"/>
      <c r="L371" s="16">
        <f t="shared" si="158"/>
        <v>379.25700000000001</v>
      </c>
    </row>
    <row r="372" spans="1:13" ht="25.5" hidden="1">
      <c r="A372" s="30" t="s">
        <v>47</v>
      </c>
      <c r="B372" s="24" t="s">
        <v>27</v>
      </c>
      <c r="C372" s="24" t="s">
        <v>57</v>
      </c>
      <c r="D372" s="24" t="s">
        <v>22</v>
      </c>
      <c r="E372" s="24" t="s">
        <v>348</v>
      </c>
      <c r="F372" s="24" t="s">
        <v>48</v>
      </c>
      <c r="G372" s="25">
        <v>7.62</v>
      </c>
      <c r="H372" s="26"/>
      <c r="I372" s="27">
        <f>15</f>
        <v>15</v>
      </c>
      <c r="J372" s="27"/>
      <c r="K372" s="27"/>
      <c r="L372" s="16">
        <f t="shared" si="158"/>
        <v>22.62</v>
      </c>
    </row>
    <row r="373" spans="1:13" s="20" customFormat="1" ht="38.25" hidden="1">
      <c r="A373" s="101" t="s">
        <v>350</v>
      </c>
      <c r="B373" s="10" t="s">
        <v>27</v>
      </c>
      <c r="C373" s="10" t="s">
        <v>57</v>
      </c>
      <c r="D373" s="10" t="s">
        <v>22</v>
      </c>
      <c r="E373" s="10" t="s">
        <v>351</v>
      </c>
      <c r="F373" s="10"/>
      <c r="G373" s="11">
        <f>G374+G375</f>
        <v>0</v>
      </c>
      <c r="H373" s="11">
        <f>H374+H375</f>
        <v>1699.2650699999999</v>
      </c>
      <c r="I373" s="11">
        <f>I374+I375</f>
        <v>2923.9332099999997</v>
      </c>
      <c r="J373" s="11">
        <f>J374+J375</f>
        <v>0</v>
      </c>
      <c r="K373" s="11">
        <f t="shared" ref="K373:L373" si="169">K374+K375</f>
        <v>0</v>
      </c>
      <c r="L373" s="11">
        <f t="shared" si="169"/>
        <v>4623.1982799999996</v>
      </c>
    </row>
    <row r="374" spans="1:13" ht="25.5" hidden="1">
      <c r="A374" s="28" t="s">
        <v>35</v>
      </c>
      <c r="B374" s="24" t="s">
        <v>27</v>
      </c>
      <c r="C374" s="24" t="s">
        <v>57</v>
      </c>
      <c r="D374" s="24" t="s">
        <v>22</v>
      </c>
      <c r="E374" s="24" t="s">
        <v>351</v>
      </c>
      <c r="F374" s="24" t="s">
        <v>193</v>
      </c>
      <c r="G374" s="25"/>
      <c r="H374" s="26">
        <v>695.97653000000003</v>
      </c>
      <c r="I374" s="27">
        <f>11.47003</f>
        <v>11.47003</v>
      </c>
      <c r="J374" s="27"/>
      <c r="K374" s="27"/>
      <c r="L374" s="16">
        <f t="shared" si="158"/>
        <v>707.44655999999998</v>
      </c>
    </row>
    <row r="375" spans="1:13" hidden="1">
      <c r="A375" s="12" t="s">
        <v>80</v>
      </c>
      <c r="B375" s="24" t="s">
        <v>27</v>
      </c>
      <c r="C375" s="24" t="s">
        <v>57</v>
      </c>
      <c r="D375" s="24" t="s">
        <v>22</v>
      </c>
      <c r="E375" s="24" t="s">
        <v>351</v>
      </c>
      <c r="F375" s="24" t="s">
        <v>81</v>
      </c>
      <c r="G375" s="25"/>
      <c r="H375" s="26">
        <v>1003.28854</v>
      </c>
      <c r="I375" s="27">
        <f>5.26318+2907.2</f>
        <v>2912.4631799999997</v>
      </c>
      <c r="J375" s="27"/>
      <c r="K375" s="27"/>
      <c r="L375" s="16">
        <f t="shared" si="158"/>
        <v>3915.7517199999998</v>
      </c>
    </row>
    <row r="376" spans="1:13" s="20" customFormat="1" ht="76.5" hidden="1">
      <c r="A376" s="61" t="s">
        <v>352</v>
      </c>
      <c r="B376" s="10" t="s">
        <v>27</v>
      </c>
      <c r="C376" s="10" t="s">
        <v>57</v>
      </c>
      <c r="D376" s="10" t="s">
        <v>22</v>
      </c>
      <c r="E376" s="10" t="s">
        <v>353</v>
      </c>
      <c r="F376" s="10"/>
      <c r="G376" s="11">
        <f>G377+G378</f>
        <v>0</v>
      </c>
      <c r="H376" s="11">
        <f>H377+H378</f>
        <v>0</v>
      </c>
      <c r="I376" s="11">
        <f>I377+I378</f>
        <v>0</v>
      </c>
      <c r="J376" s="11">
        <f>J377+J378</f>
        <v>98788</v>
      </c>
      <c r="K376" s="11">
        <f t="shared" ref="K376:L376" si="170">K377+K378</f>
        <v>0</v>
      </c>
      <c r="L376" s="11">
        <f t="shared" si="170"/>
        <v>98788</v>
      </c>
    </row>
    <row r="377" spans="1:13" hidden="1">
      <c r="A377" s="12" t="s">
        <v>30</v>
      </c>
      <c r="B377" s="24" t="s">
        <v>27</v>
      </c>
      <c r="C377" s="24" t="s">
        <v>57</v>
      </c>
      <c r="D377" s="24" t="s">
        <v>22</v>
      </c>
      <c r="E377" s="24" t="s">
        <v>353</v>
      </c>
      <c r="F377" s="24" t="s">
        <v>192</v>
      </c>
      <c r="G377" s="25"/>
      <c r="H377" s="26"/>
      <c r="I377" s="27"/>
      <c r="J377" s="27">
        <v>13446.9</v>
      </c>
      <c r="K377" s="27"/>
      <c r="L377" s="16">
        <f t="shared" si="158"/>
        <v>13446.9</v>
      </c>
    </row>
    <row r="378" spans="1:13" ht="51" hidden="1">
      <c r="A378" s="100" t="s">
        <v>349</v>
      </c>
      <c r="B378" s="24" t="s">
        <v>27</v>
      </c>
      <c r="C378" s="24" t="s">
        <v>57</v>
      </c>
      <c r="D378" s="24" t="s">
        <v>22</v>
      </c>
      <c r="E378" s="24" t="s">
        <v>353</v>
      </c>
      <c r="F378" s="24" t="s">
        <v>87</v>
      </c>
      <c r="G378" s="25"/>
      <c r="H378" s="26"/>
      <c r="I378" s="27"/>
      <c r="J378" s="27">
        <v>85341.1</v>
      </c>
      <c r="K378" s="27"/>
      <c r="L378" s="16">
        <f t="shared" si="158"/>
        <v>85341.1</v>
      </c>
    </row>
    <row r="379" spans="1:13" ht="25.5" hidden="1">
      <c r="A379" s="97" t="s">
        <v>1006</v>
      </c>
      <c r="B379" s="117" t="s">
        <v>27</v>
      </c>
      <c r="C379" s="117" t="s">
        <v>57</v>
      </c>
      <c r="D379" s="117" t="s">
        <v>22</v>
      </c>
      <c r="E379" s="117" t="s">
        <v>1005</v>
      </c>
      <c r="F379" s="117"/>
      <c r="G379" s="118">
        <f>G380+G381</f>
        <v>0</v>
      </c>
      <c r="H379" s="118">
        <f t="shared" ref="H379:L379" si="171">H380+H381</f>
        <v>0</v>
      </c>
      <c r="I379" s="118">
        <f t="shared" si="171"/>
        <v>0</v>
      </c>
      <c r="J379" s="118">
        <f t="shared" si="171"/>
        <v>0</v>
      </c>
      <c r="K379" s="118">
        <f t="shared" si="171"/>
        <v>2200</v>
      </c>
      <c r="L379" s="118">
        <f t="shared" si="171"/>
        <v>2200</v>
      </c>
    </row>
    <row r="380" spans="1:13" ht="25.5" hidden="1">
      <c r="A380" s="28" t="s">
        <v>43</v>
      </c>
      <c r="B380" s="24" t="s">
        <v>27</v>
      </c>
      <c r="C380" s="24" t="s">
        <v>57</v>
      </c>
      <c r="D380" s="24" t="s">
        <v>22</v>
      </c>
      <c r="E380" s="24" t="s">
        <v>1005</v>
      </c>
      <c r="F380" s="24" t="s">
        <v>44</v>
      </c>
      <c r="G380" s="25"/>
      <c r="H380" s="26"/>
      <c r="I380" s="27"/>
      <c r="J380" s="27"/>
      <c r="K380" s="27">
        <v>365.87799999999999</v>
      </c>
      <c r="L380" s="15">
        <f>K380+J380+I380+H380+G380</f>
        <v>365.87799999999999</v>
      </c>
    </row>
    <row r="381" spans="1:13" hidden="1">
      <c r="A381" s="12" t="s">
        <v>80</v>
      </c>
      <c r="B381" s="24" t="s">
        <v>27</v>
      </c>
      <c r="C381" s="24" t="s">
        <v>57</v>
      </c>
      <c r="D381" s="24" t="s">
        <v>22</v>
      </c>
      <c r="E381" s="24" t="s">
        <v>1005</v>
      </c>
      <c r="F381" s="24" t="s">
        <v>81</v>
      </c>
      <c r="G381" s="25"/>
      <c r="H381" s="26"/>
      <c r="I381" s="27"/>
      <c r="J381" s="27"/>
      <c r="K381" s="27">
        <v>1834.1220000000001</v>
      </c>
      <c r="L381" s="15">
        <f>K381+J381+I381+H381+G381</f>
        <v>1834.1220000000001</v>
      </c>
    </row>
    <row r="382" spans="1:13" ht="25.5" hidden="1">
      <c r="A382" s="97" t="s">
        <v>1004</v>
      </c>
      <c r="B382" s="117" t="s">
        <v>27</v>
      </c>
      <c r="C382" s="117" t="s">
        <v>57</v>
      </c>
      <c r="D382" s="117" t="s">
        <v>22</v>
      </c>
      <c r="E382" s="117" t="s">
        <v>1003</v>
      </c>
      <c r="F382" s="117"/>
      <c r="G382" s="118">
        <f>G383+G384</f>
        <v>0</v>
      </c>
      <c r="H382" s="118">
        <f t="shared" ref="H382:L382" si="172">H383+H384</f>
        <v>0</v>
      </c>
      <c r="I382" s="118">
        <f t="shared" si="172"/>
        <v>0</v>
      </c>
      <c r="J382" s="118">
        <f t="shared" si="172"/>
        <v>0</v>
      </c>
      <c r="K382" s="118">
        <f t="shared" si="172"/>
        <v>220</v>
      </c>
      <c r="L382" s="118">
        <f t="shared" si="172"/>
        <v>220</v>
      </c>
    </row>
    <row r="383" spans="1:13" ht="25.5" hidden="1">
      <c r="A383" s="28" t="s">
        <v>43</v>
      </c>
      <c r="B383" s="24" t="s">
        <v>27</v>
      </c>
      <c r="C383" s="24" t="s">
        <v>57</v>
      </c>
      <c r="D383" s="24" t="s">
        <v>22</v>
      </c>
      <c r="E383" s="24" t="s">
        <v>1003</v>
      </c>
      <c r="F383" s="24" t="s">
        <v>44</v>
      </c>
      <c r="G383" s="25"/>
      <c r="H383" s="26"/>
      <c r="I383" s="27"/>
      <c r="J383" s="27"/>
      <c r="K383" s="27">
        <v>107.5</v>
      </c>
      <c r="L383" s="15">
        <f>K383+J383+I383+H383+G383</f>
        <v>107.5</v>
      </c>
    </row>
    <row r="384" spans="1:13" hidden="1">
      <c r="A384" s="12" t="s">
        <v>80</v>
      </c>
      <c r="B384" s="24" t="s">
        <v>27</v>
      </c>
      <c r="C384" s="24" t="s">
        <v>57</v>
      </c>
      <c r="D384" s="24" t="s">
        <v>22</v>
      </c>
      <c r="E384" s="24" t="s">
        <v>1003</v>
      </c>
      <c r="F384" s="24" t="s">
        <v>81</v>
      </c>
      <c r="G384" s="25"/>
      <c r="H384" s="26"/>
      <c r="I384" s="27"/>
      <c r="J384" s="27"/>
      <c r="K384" s="27">
        <v>112.5</v>
      </c>
      <c r="L384" s="15">
        <f>K384+J384+I384+H384+G384</f>
        <v>112.5</v>
      </c>
    </row>
    <row r="385" spans="1:15">
      <c r="A385" s="242" t="s">
        <v>354</v>
      </c>
      <c r="B385" s="243"/>
      <c r="C385" s="243" t="s">
        <v>57</v>
      </c>
      <c r="D385" s="243" t="s">
        <v>28</v>
      </c>
      <c r="E385" s="247"/>
      <c r="F385" s="247"/>
      <c r="G385" s="244">
        <f>G527+G529</f>
        <v>0</v>
      </c>
      <c r="H385" s="244">
        <f t="shared" ref="H385:L385" si="173">H527+H529</f>
        <v>0</v>
      </c>
      <c r="I385" s="244">
        <f t="shared" si="173"/>
        <v>6551</v>
      </c>
      <c r="J385" s="244">
        <f t="shared" si="173"/>
        <v>-2500</v>
      </c>
      <c r="K385" s="244">
        <f t="shared" si="173"/>
        <v>0</v>
      </c>
      <c r="L385" s="244">
        <f t="shared" si="173"/>
        <v>4051</v>
      </c>
      <c r="M385" s="8"/>
    </row>
    <row r="386" spans="1:15" hidden="1">
      <c r="A386" s="40" t="s">
        <v>355</v>
      </c>
      <c r="B386" s="42" t="s">
        <v>27</v>
      </c>
      <c r="C386" s="42" t="s">
        <v>57</v>
      </c>
      <c r="D386" s="42" t="s">
        <v>28</v>
      </c>
      <c r="E386" s="42" t="s">
        <v>356</v>
      </c>
      <c r="F386" s="42"/>
      <c r="G386" s="66">
        <f>G387+G389+G391+G393+G395+G397+G399+G401+G403+G405+G407+G411+G414+G416+G419+G427</f>
        <v>159653.65999999997</v>
      </c>
      <c r="H386" s="66">
        <f t="shared" ref="H386:L386" si="174">H387+H389+H391+H393+H395+H397+H399+H401+H403+H405+H407+H411+H414+H416+H419+H427</f>
        <v>17959</v>
      </c>
      <c r="I386" s="66">
        <f t="shared" si="174"/>
        <v>285</v>
      </c>
      <c r="J386" s="66">
        <f t="shared" si="174"/>
        <v>506.76559999999978</v>
      </c>
      <c r="K386" s="66">
        <f t="shared" si="174"/>
        <v>2387.1999999999998</v>
      </c>
      <c r="L386" s="66">
        <f t="shared" si="174"/>
        <v>180791.62559999997</v>
      </c>
    </row>
    <row r="387" spans="1:15" s="20" customFormat="1" ht="25.5" hidden="1">
      <c r="A387" s="17" t="s">
        <v>357</v>
      </c>
      <c r="B387" s="18" t="s">
        <v>27</v>
      </c>
      <c r="C387" s="18" t="s">
        <v>57</v>
      </c>
      <c r="D387" s="18" t="s">
        <v>28</v>
      </c>
      <c r="E387" s="18" t="s">
        <v>358</v>
      </c>
      <c r="F387" s="18"/>
      <c r="G387" s="19">
        <f>G388</f>
        <v>150</v>
      </c>
      <c r="H387" s="19">
        <f>H388</f>
        <v>0</v>
      </c>
      <c r="I387" s="19">
        <f>I388</f>
        <v>0</v>
      </c>
      <c r="J387" s="19">
        <f>J388</f>
        <v>0</v>
      </c>
      <c r="K387" s="19">
        <f t="shared" ref="K387:L387" si="175">K388</f>
        <v>0</v>
      </c>
      <c r="L387" s="19">
        <f t="shared" si="175"/>
        <v>150</v>
      </c>
    </row>
    <row r="388" spans="1:15" ht="25.5" hidden="1">
      <c r="A388" s="28" t="s">
        <v>43</v>
      </c>
      <c r="B388" s="24" t="s">
        <v>27</v>
      </c>
      <c r="C388" s="24" t="s">
        <v>57</v>
      </c>
      <c r="D388" s="24" t="s">
        <v>28</v>
      </c>
      <c r="E388" s="24" t="s">
        <v>358</v>
      </c>
      <c r="F388" s="24" t="s">
        <v>44</v>
      </c>
      <c r="G388" s="25">
        <v>150</v>
      </c>
      <c r="H388" s="26"/>
      <c r="I388" s="27"/>
      <c r="J388" s="27"/>
      <c r="K388" s="27"/>
      <c r="L388" s="16">
        <f t="shared" si="158"/>
        <v>150</v>
      </c>
    </row>
    <row r="389" spans="1:15" s="20" customFormat="1" hidden="1">
      <c r="A389" s="17" t="s">
        <v>359</v>
      </c>
      <c r="B389" s="18" t="s">
        <v>27</v>
      </c>
      <c r="C389" s="18" t="s">
        <v>57</v>
      </c>
      <c r="D389" s="18" t="s">
        <v>28</v>
      </c>
      <c r="E389" s="18" t="s">
        <v>360</v>
      </c>
      <c r="F389" s="18"/>
      <c r="G389" s="19">
        <f>G390</f>
        <v>40</v>
      </c>
      <c r="H389" s="19">
        <f>H390</f>
        <v>0</v>
      </c>
      <c r="I389" s="19">
        <f>I390</f>
        <v>0</v>
      </c>
      <c r="J389" s="19">
        <f>J390</f>
        <v>0</v>
      </c>
      <c r="K389" s="19">
        <f t="shared" ref="K389:L389" si="176">K390</f>
        <v>0</v>
      </c>
      <c r="L389" s="19">
        <f t="shared" si="176"/>
        <v>40</v>
      </c>
    </row>
    <row r="390" spans="1:15" ht="25.5" hidden="1">
      <c r="A390" s="28" t="s">
        <v>43</v>
      </c>
      <c r="B390" s="24" t="s">
        <v>27</v>
      </c>
      <c r="C390" s="24" t="s">
        <v>57</v>
      </c>
      <c r="D390" s="24" t="s">
        <v>28</v>
      </c>
      <c r="E390" s="24" t="s">
        <v>360</v>
      </c>
      <c r="F390" s="24" t="s">
        <v>44</v>
      </c>
      <c r="G390" s="25">
        <v>40</v>
      </c>
      <c r="H390" s="26"/>
      <c r="I390" s="27"/>
      <c r="J390" s="27"/>
      <c r="K390" s="27"/>
      <c r="L390" s="16">
        <f t="shared" si="158"/>
        <v>40</v>
      </c>
    </row>
    <row r="391" spans="1:15" s="20" customFormat="1" ht="38.25" hidden="1">
      <c r="A391" s="17" t="s">
        <v>361</v>
      </c>
      <c r="B391" s="18" t="s">
        <v>27</v>
      </c>
      <c r="C391" s="18" t="s">
        <v>57</v>
      </c>
      <c r="D391" s="18" t="s">
        <v>28</v>
      </c>
      <c r="E391" s="18" t="s">
        <v>362</v>
      </c>
      <c r="F391" s="18"/>
      <c r="G391" s="19">
        <f>G392</f>
        <v>50</v>
      </c>
      <c r="H391" s="19">
        <f>H392</f>
        <v>0</v>
      </c>
      <c r="I391" s="19">
        <f>I392</f>
        <v>0</v>
      </c>
      <c r="J391" s="19">
        <f>J392</f>
        <v>0</v>
      </c>
      <c r="K391" s="19">
        <f t="shared" ref="K391:L391" si="177">K392</f>
        <v>0</v>
      </c>
      <c r="L391" s="19">
        <f t="shared" si="177"/>
        <v>50</v>
      </c>
    </row>
    <row r="392" spans="1:15" ht="25.5" hidden="1">
      <c r="A392" s="28" t="s">
        <v>43</v>
      </c>
      <c r="B392" s="24" t="s">
        <v>27</v>
      </c>
      <c r="C392" s="24" t="s">
        <v>57</v>
      </c>
      <c r="D392" s="24" t="s">
        <v>28</v>
      </c>
      <c r="E392" s="24" t="s">
        <v>362</v>
      </c>
      <c r="F392" s="24" t="s">
        <v>44</v>
      </c>
      <c r="G392" s="25">
        <v>50</v>
      </c>
      <c r="H392" s="26"/>
      <c r="I392" s="27"/>
      <c r="J392" s="27"/>
      <c r="K392" s="27"/>
      <c r="L392" s="16">
        <f t="shared" si="158"/>
        <v>50</v>
      </c>
    </row>
    <row r="393" spans="1:15" s="20" customFormat="1" ht="25.5" hidden="1">
      <c r="A393" s="17" t="s">
        <v>363</v>
      </c>
      <c r="B393" s="18" t="s">
        <v>27</v>
      </c>
      <c r="C393" s="18" t="s">
        <v>57</v>
      </c>
      <c r="D393" s="18" t="s">
        <v>28</v>
      </c>
      <c r="E393" s="18" t="s">
        <v>364</v>
      </c>
      <c r="F393" s="18"/>
      <c r="G393" s="19">
        <f>G394</f>
        <v>40</v>
      </c>
      <c r="H393" s="19">
        <f>H394</f>
        <v>0</v>
      </c>
      <c r="I393" s="19">
        <f>I394</f>
        <v>0</v>
      </c>
      <c r="J393" s="19">
        <f>J394</f>
        <v>0</v>
      </c>
      <c r="K393" s="19">
        <f t="shared" ref="K393:L393" si="178">K394</f>
        <v>0</v>
      </c>
      <c r="L393" s="19">
        <f t="shared" si="178"/>
        <v>40</v>
      </c>
    </row>
    <row r="394" spans="1:15" ht="25.5" hidden="1">
      <c r="A394" s="28" t="s">
        <v>43</v>
      </c>
      <c r="B394" s="24" t="s">
        <v>27</v>
      </c>
      <c r="C394" s="24" t="s">
        <v>57</v>
      </c>
      <c r="D394" s="24" t="s">
        <v>28</v>
      </c>
      <c r="E394" s="24" t="s">
        <v>364</v>
      </c>
      <c r="F394" s="24" t="s">
        <v>44</v>
      </c>
      <c r="G394" s="25">
        <v>40</v>
      </c>
      <c r="H394" s="26"/>
      <c r="I394" s="27"/>
      <c r="J394" s="27"/>
      <c r="K394" s="27"/>
      <c r="L394" s="16">
        <f t="shared" si="158"/>
        <v>40</v>
      </c>
    </row>
    <row r="395" spans="1:15" s="20" customFormat="1" ht="25.5" hidden="1">
      <c r="A395" s="17" t="s">
        <v>365</v>
      </c>
      <c r="B395" s="18" t="s">
        <v>27</v>
      </c>
      <c r="C395" s="18" t="s">
        <v>57</v>
      </c>
      <c r="D395" s="18" t="s">
        <v>28</v>
      </c>
      <c r="E395" s="18" t="s">
        <v>366</v>
      </c>
      <c r="F395" s="18"/>
      <c r="G395" s="19">
        <f>G396</f>
        <v>120</v>
      </c>
      <c r="H395" s="19">
        <f>H396</f>
        <v>0</v>
      </c>
      <c r="I395" s="19">
        <f>I396</f>
        <v>0</v>
      </c>
      <c r="J395" s="19">
        <f>J396</f>
        <v>0</v>
      </c>
      <c r="K395" s="19">
        <f t="shared" ref="K395:L395" si="179">K396</f>
        <v>0</v>
      </c>
      <c r="L395" s="19">
        <f t="shared" si="179"/>
        <v>120</v>
      </c>
    </row>
    <row r="396" spans="1:15" ht="25.5" hidden="1">
      <c r="A396" s="28" t="s">
        <v>43</v>
      </c>
      <c r="B396" s="24" t="s">
        <v>27</v>
      </c>
      <c r="C396" s="24" t="s">
        <v>57</v>
      </c>
      <c r="D396" s="24" t="s">
        <v>28</v>
      </c>
      <c r="E396" s="24" t="s">
        <v>366</v>
      </c>
      <c r="F396" s="24" t="s">
        <v>44</v>
      </c>
      <c r="G396" s="25">
        <v>120</v>
      </c>
      <c r="H396" s="26"/>
      <c r="I396" s="27"/>
      <c r="J396" s="27"/>
      <c r="K396" s="27"/>
      <c r="L396" s="16">
        <f t="shared" si="158"/>
        <v>120</v>
      </c>
      <c r="O396" s="8"/>
    </row>
    <row r="397" spans="1:15" s="20" customFormat="1" ht="38.25" hidden="1">
      <c r="A397" s="17" t="s">
        <v>367</v>
      </c>
      <c r="B397" s="18" t="s">
        <v>27</v>
      </c>
      <c r="C397" s="18" t="s">
        <v>57</v>
      </c>
      <c r="D397" s="18" t="s">
        <v>28</v>
      </c>
      <c r="E397" s="18" t="s">
        <v>368</v>
      </c>
      <c r="F397" s="18"/>
      <c r="G397" s="19">
        <f>G398</f>
        <v>70</v>
      </c>
      <c r="H397" s="19">
        <f>H398</f>
        <v>0</v>
      </c>
      <c r="I397" s="19">
        <f>I398</f>
        <v>0</v>
      </c>
      <c r="J397" s="19">
        <f>J398</f>
        <v>0</v>
      </c>
      <c r="K397" s="19">
        <f t="shared" ref="K397:L397" si="180">K398</f>
        <v>0</v>
      </c>
      <c r="L397" s="19">
        <f t="shared" si="180"/>
        <v>70</v>
      </c>
      <c r="O397" s="102"/>
    </row>
    <row r="398" spans="1:15" ht="25.5" hidden="1">
      <c r="A398" s="28" t="s">
        <v>43</v>
      </c>
      <c r="B398" s="24" t="s">
        <v>27</v>
      </c>
      <c r="C398" s="24" t="s">
        <v>57</v>
      </c>
      <c r="D398" s="24" t="s">
        <v>28</v>
      </c>
      <c r="E398" s="24" t="s">
        <v>368</v>
      </c>
      <c r="F398" s="24" t="s">
        <v>44</v>
      </c>
      <c r="G398" s="25">
        <v>70</v>
      </c>
      <c r="H398" s="26"/>
      <c r="I398" s="27"/>
      <c r="J398" s="27"/>
      <c r="K398" s="27"/>
      <c r="L398" s="16">
        <f t="shared" si="158"/>
        <v>70</v>
      </c>
      <c r="O398" s="8"/>
    </row>
    <row r="399" spans="1:15" s="20" customFormat="1" hidden="1">
      <c r="A399" s="17" t="s">
        <v>369</v>
      </c>
      <c r="B399" s="18" t="s">
        <v>27</v>
      </c>
      <c r="C399" s="18" t="s">
        <v>57</v>
      </c>
      <c r="D399" s="18" t="s">
        <v>28</v>
      </c>
      <c r="E399" s="18" t="s">
        <v>370</v>
      </c>
      <c r="F399" s="18"/>
      <c r="G399" s="19">
        <f>G400</f>
        <v>70</v>
      </c>
      <c r="H399" s="19">
        <f>H400</f>
        <v>0</v>
      </c>
      <c r="I399" s="19">
        <f>I400</f>
        <v>0</v>
      </c>
      <c r="J399" s="19">
        <f>J400</f>
        <v>0</v>
      </c>
      <c r="K399" s="19">
        <f t="shared" ref="K399:L399" si="181">K400</f>
        <v>0</v>
      </c>
      <c r="L399" s="19">
        <f t="shared" si="181"/>
        <v>70</v>
      </c>
      <c r="O399" s="102"/>
    </row>
    <row r="400" spans="1:15" ht="25.5" hidden="1">
      <c r="A400" s="28" t="s">
        <v>43</v>
      </c>
      <c r="B400" s="24" t="s">
        <v>27</v>
      </c>
      <c r="C400" s="24" t="s">
        <v>57</v>
      </c>
      <c r="D400" s="24" t="s">
        <v>28</v>
      </c>
      <c r="E400" s="24" t="s">
        <v>370</v>
      </c>
      <c r="F400" s="24" t="s">
        <v>44</v>
      </c>
      <c r="G400" s="25">
        <v>70</v>
      </c>
      <c r="H400" s="26"/>
      <c r="I400" s="27"/>
      <c r="J400" s="27"/>
      <c r="K400" s="27"/>
      <c r="L400" s="16">
        <f t="shared" si="158"/>
        <v>70</v>
      </c>
      <c r="O400" s="8"/>
    </row>
    <row r="401" spans="1:15" s="20" customFormat="1" ht="25.5" hidden="1">
      <c r="A401" s="17" t="s">
        <v>371</v>
      </c>
      <c r="B401" s="18" t="s">
        <v>27</v>
      </c>
      <c r="C401" s="18" t="s">
        <v>57</v>
      </c>
      <c r="D401" s="18" t="s">
        <v>28</v>
      </c>
      <c r="E401" s="18" t="s">
        <v>372</v>
      </c>
      <c r="F401" s="18"/>
      <c r="G401" s="19">
        <f>G402</f>
        <v>20</v>
      </c>
      <c r="H401" s="19">
        <f>H402</f>
        <v>0</v>
      </c>
      <c r="I401" s="19">
        <f>I402</f>
        <v>0</v>
      </c>
      <c r="J401" s="19">
        <f>J402</f>
        <v>0</v>
      </c>
      <c r="K401" s="19">
        <f t="shared" ref="K401:L401" si="182">K402</f>
        <v>0</v>
      </c>
      <c r="L401" s="19">
        <f t="shared" si="182"/>
        <v>20</v>
      </c>
      <c r="O401" s="102"/>
    </row>
    <row r="402" spans="1:15" ht="25.5" hidden="1">
      <c r="A402" s="28" t="s">
        <v>43</v>
      </c>
      <c r="B402" s="24" t="s">
        <v>27</v>
      </c>
      <c r="C402" s="24" t="s">
        <v>57</v>
      </c>
      <c r="D402" s="24" t="s">
        <v>28</v>
      </c>
      <c r="E402" s="24" t="s">
        <v>372</v>
      </c>
      <c r="F402" s="24" t="s">
        <v>44</v>
      </c>
      <c r="G402" s="25">
        <v>20</v>
      </c>
      <c r="H402" s="26"/>
      <c r="I402" s="27"/>
      <c r="J402" s="27"/>
      <c r="K402" s="27"/>
      <c r="L402" s="16">
        <f t="shared" si="158"/>
        <v>20</v>
      </c>
      <c r="O402" s="8"/>
    </row>
    <row r="403" spans="1:15" s="20" customFormat="1" ht="25.5" hidden="1">
      <c r="A403" s="17" t="s">
        <v>373</v>
      </c>
      <c r="B403" s="18" t="s">
        <v>27</v>
      </c>
      <c r="C403" s="18" t="s">
        <v>57</v>
      </c>
      <c r="D403" s="18" t="s">
        <v>28</v>
      </c>
      <c r="E403" s="18" t="s">
        <v>374</v>
      </c>
      <c r="F403" s="18"/>
      <c r="G403" s="19">
        <f>G404</f>
        <v>20</v>
      </c>
      <c r="H403" s="19">
        <f>H404</f>
        <v>0</v>
      </c>
      <c r="I403" s="19">
        <f>I404</f>
        <v>0</v>
      </c>
      <c r="J403" s="19">
        <f>J404</f>
        <v>0</v>
      </c>
      <c r="K403" s="19">
        <f t="shared" ref="K403:L403" si="183">K404</f>
        <v>0</v>
      </c>
      <c r="L403" s="19">
        <f t="shared" si="183"/>
        <v>20</v>
      </c>
      <c r="O403" s="102"/>
    </row>
    <row r="404" spans="1:15" ht="25.5" hidden="1">
      <c r="A404" s="28" t="s">
        <v>43</v>
      </c>
      <c r="B404" s="24" t="s">
        <v>27</v>
      </c>
      <c r="C404" s="24" t="s">
        <v>57</v>
      </c>
      <c r="D404" s="24" t="s">
        <v>28</v>
      </c>
      <c r="E404" s="24" t="s">
        <v>374</v>
      </c>
      <c r="F404" s="24" t="s">
        <v>44</v>
      </c>
      <c r="G404" s="25">
        <v>20</v>
      </c>
      <c r="H404" s="26"/>
      <c r="I404" s="27"/>
      <c r="J404" s="27"/>
      <c r="K404" s="27"/>
      <c r="L404" s="16">
        <f t="shared" si="158"/>
        <v>20</v>
      </c>
      <c r="O404" s="8"/>
    </row>
    <row r="405" spans="1:15" s="20" customFormat="1" ht="38.25" hidden="1">
      <c r="A405" s="17" t="s">
        <v>375</v>
      </c>
      <c r="B405" s="18" t="s">
        <v>27</v>
      </c>
      <c r="C405" s="18" t="s">
        <v>57</v>
      </c>
      <c r="D405" s="18" t="s">
        <v>28</v>
      </c>
      <c r="E405" s="18" t="s">
        <v>376</v>
      </c>
      <c r="F405" s="18"/>
      <c r="G405" s="19">
        <f>G406</f>
        <v>50</v>
      </c>
      <c r="H405" s="19">
        <f>H406</f>
        <v>0</v>
      </c>
      <c r="I405" s="19">
        <f>I406</f>
        <v>0</v>
      </c>
      <c r="J405" s="19">
        <f>J406</f>
        <v>0</v>
      </c>
      <c r="K405" s="19">
        <f t="shared" ref="K405:L405" si="184">K406</f>
        <v>0</v>
      </c>
      <c r="L405" s="19">
        <f t="shared" si="184"/>
        <v>50</v>
      </c>
      <c r="O405" s="102"/>
    </row>
    <row r="406" spans="1:15" ht="25.5" hidden="1">
      <c r="A406" s="28" t="s">
        <v>43</v>
      </c>
      <c r="B406" s="24" t="s">
        <v>27</v>
      </c>
      <c r="C406" s="24" t="s">
        <v>57</v>
      </c>
      <c r="D406" s="24" t="s">
        <v>28</v>
      </c>
      <c r="E406" s="24" t="s">
        <v>376</v>
      </c>
      <c r="F406" s="24" t="s">
        <v>44</v>
      </c>
      <c r="G406" s="25">
        <v>50</v>
      </c>
      <c r="H406" s="26"/>
      <c r="I406" s="27"/>
      <c r="J406" s="27"/>
      <c r="K406" s="27"/>
      <c r="L406" s="16">
        <f t="shared" si="158"/>
        <v>50</v>
      </c>
      <c r="O406" s="8"/>
    </row>
    <row r="407" spans="1:15" s="20" customFormat="1" ht="25.5" hidden="1">
      <c r="A407" s="17" t="s">
        <v>377</v>
      </c>
      <c r="B407" s="18" t="s">
        <v>27</v>
      </c>
      <c r="C407" s="18" t="s">
        <v>57</v>
      </c>
      <c r="D407" s="18" t="s">
        <v>28</v>
      </c>
      <c r="E407" s="18" t="s">
        <v>378</v>
      </c>
      <c r="F407" s="18"/>
      <c r="G407" s="19">
        <f>G409+G410+G408</f>
        <v>4929</v>
      </c>
      <c r="H407" s="19">
        <f t="shared" ref="H407:L407" si="185">H409+H410+H408</f>
        <v>1000</v>
      </c>
      <c r="I407" s="19">
        <f t="shared" si="185"/>
        <v>260</v>
      </c>
      <c r="J407" s="19">
        <f t="shared" si="185"/>
        <v>0</v>
      </c>
      <c r="K407" s="19">
        <f t="shared" si="185"/>
        <v>0</v>
      </c>
      <c r="L407" s="19">
        <f t="shared" si="185"/>
        <v>6189</v>
      </c>
      <c r="O407" s="102"/>
    </row>
    <row r="408" spans="1:15" ht="25.5" hidden="1">
      <c r="A408" s="28" t="s">
        <v>41</v>
      </c>
      <c r="B408" s="24" t="s">
        <v>27</v>
      </c>
      <c r="C408" s="24" t="s">
        <v>57</v>
      </c>
      <c r="D408" s="24" t="s">
        <v>28</v>
      </c>
      <c r="E408" s="24" t="s">
        <v>378</v>
      </c>
      <c r="F408" s="24" t="s">
        <v>42</v>
      </c>
      <c r="G408" s="25"/>
      <c r="H408" s="25"/>
      <c r="I408" s="36"/>
      <c r="J408" s="36"/>
      <c r="K408" s="36">
        <v>99</v>
      </c>
      <c r="L408" s="36">
        <f>K408</f>
        <v>99</v>
      </c>
      <c r="O408" s="8"/>
    </row>
    <row r="409" spans="1:15" ht="25.5" hidden="1">
      <c r="A409" s="28" t="s">
        <v>43</v>
      </c>
      <c r="B409" s="24" t="s">
        <v>27</v>
      </c>
      <c r="C409" s="24" t="s">
        <v>57</v>
      </c>
      <c r="D409" s="24" t="s">
        <v>28</v>
      </c>
      <c r="E409" s="24" t="s">
        <v>378</v>
      </c>
      <c r="F409" s="24" t="s">
        <v>44</v>
      </c>
      <c r="G409" s="25">
        <v>530</v>
      </c>
      <c r="H409" s="26"/>
      <c r="I409" s="27"/>
      <c r="J409" s="27"/>
      <c r="K409" s="27">
        <v>-99</v>
      </c>
      <c r="L409" s="16">
        <f t="shared" si="158"/>
        <v>431</v>
      </c>
      <c r="O409" s="8"/>
    </row>
    <row r="410" spans="1:15" hidden="1">
      <c r="A410" s="12" t="s">
        <v>80</v>
      </c>
      <c r="B410" s="24" t="s">
        <v>27</v>
      </c>
      <c r="C410" s="24" t="s">
        <v>57</v>
      </c>
      <c r="D410" s="24" t="s">
        <v>28</v>
      </c>
      <c r="E410" s="24" t="s">
        <v>378</v>
      </c>
      <c r="F410" s="24" t="s">
        <v>81</v>
      </c>
      <c r="G410" s="14">
        <f>4259+140</f>
        <v>4399</v>
      </c>
      <c r="H410" s="91">
        <v>1000</v>
      </c>
      <c r="I410" s="92">
        <v>260</v>
      </c>
      <c r="J410" s="92"/>
      <c r="K410" s="92"/>
      <c r="L410" s="16">
        <f t="shared" si="158"/>
        <v>5659</v>
      </c>
      <c r="O410" s="8"/>
    </row>
    <row r="411" spans="1:15" s="20" customFormat="1" hidden="1">
      <c r="A411" s="17" t="s">
        <v>379</v>
      </c>
      <c r="B411" s="18" t="s">
        <v>27</v>
      </c>
      <c r="C411" s="18" t="s">
        <v>57</v>
      </c>
      <c r="D411" s="18" t="s">
        <v>28</v>
      </c>
      <c r="E411" s="18" t="s">
        <v>380</v>
      </c>
      <c r="F411" s="18"/>
      <c r="G411" s="19">
        <f>G412+G413</f>
        <v>24736.021999999997</v>
      </c>
      <c r="H411" s="19">
        <f>H412+H413</f>
        <v>10518.2</v>
      </c>
      <c r="I411" s="19">
        <f>I412+I413</f>
        <v>0</v>
      </c>
      <c r="J411" s="19">
        <f>J412+J413</f>
        <v>486.48999999999978</v>
      </c>
      <c r="K411" s="19">
        <f t="shared" ref="K411:L411" si="186">K412+K413</f>
        <v>1987.2</v>
      </c>
      <c r="L411" s="19">
        <f t="shared" si="186"/>
        <v>37727.911999999997</v>
      </c>
      <c r="O411" s="102"/>
    </row>
    <row r="412" spans="1:15" ht="25.5" hidden="1">
      <c r="A412" s="28" t="s">
        <v>43</v>
      </c>
      <c r="B412" s="24" t="s">
        <v>27</v>
      </c>
      <c r="C412" s="24" t="s">
        <v>57</v>
      </c>
      <c r="D412" s="24" t="s">
        <v>28</v>
      </c>
      <c r="E412" s="24" t="s">
        <v>380</v>
      </c>
      <c r="F412" s="24" t="s">
        <v>44</v>
      </c>
      <c r="G412" s="25">
        <v>5761.027</v>
      </c>
      <c r="H412" s="26"/>
      <c r="I412" s="27"/>
      <c r="J412" s="27">
        <f>794+500</f>
        <v>1294</v>
      </c>
      <c r="K412" s="27"/>
      <c r="L412" s="16">
        <f t="shared" si="158"/>
        <v>7055.027</v>
      </c>
      <c r="O412" s="8"/>
    </row>
    <row r="413" spans="1:15" hidden="1">
      <c r="A413" s="12" t="s">
        <v>80</v>
      </c>
      <c r="B413" s="24" t="s">
        <v>27</v>
      </c>
      <c r="C413" s="24" t="s">
        <v>57</v>
      </c>
      <c r="D413" s="24" t="s">
        <v>28</v>
      </c>
      <c r="E413" s="24" t="s">
        <v>380</v>
      </c>
      <c r="F413" s="24" t="s">
        <v>81</v>
      </c>
      <c r="G413" s="25">
        <v>18974.994999999999</v>
      </c>
      <c r="H413" s="91">
        <f>7195.7+3322.5</f>
        <v>10518.2</v>
      </c>
      <c r="I413" s="92"/>
      <c r="J413" s="92">
        <f>200+279-2711.51+1425</f>
        <v>-807.51000000000022</v>
      </c>
      <c r="K413" s="92">
        <f>475+200+164+1148.2</f>
        <v>1987.2</v>
      </c>
      <c r="L413" s="16">
        <f t="shared" si="158"/>
        <v>30672.884999999998</v>
      </c>
      <c r="O413" s="8"/>
    </row>
    <row r="414" spans="1:15" s="20" customFormat="1" ht="25.5" hidden="1">
      <c r="A414" s="17" t="s">
        <v>381</v>
      </c>
      <c r="B414" s="18" t="s">
        <v>27</v>
      </c>
      <c r="C414" s="18" t="s">
        <v>57</v>
      </c>
      <c r="D414" s="18" t="s">
        <v>28</v>
      </c>
      <c r="E414" s="18" t="s">
        <v>382</v>
      </c>
      <c r="F414" s="18"/>
      <c r="G414" s="19">
        <f>G415</f>
        <v>277.5</v>
      </c>
      <c r="H414" s="5">
        <f>H415</f>
        <v>0</v>
      </c>
      <c r="I414" s="5">
        <f>I415</f>
        <v>0</v>
      </c>
      <c r="J414" s="5">
        <f>J415</f>
        <v>0</v>
      </c>
      <c r="K414" s="5">
        <f t="shared" ref="K414:L414" si="187">K415</f>
        <v>0</v>
      </c>
      <c r="L414" s="5">
        <f t="shared" si="187"/>
        <v>277.5</v>
      </c>
      <c r="O414" s="102"/>
    </row>
    <row r="415" spans="1:15" hidden="1">
      <c r="A415" s="12" t="s">
        <v>80</v>
      </c>
      <c r="B415" s="24" t="s">
        <v>27</v>
      </c>
      <c r="C415" s="24" t="s">
        <v>57</v>
      </c>
      <c r="D415" s="24" t="s">
        <v>28</v>
      </c>
      <c r="E415" s="24" t="s">
        <v>382</v>
      </c>
      <c r="F415" s="24" t="s">
        <v>81</v>
      </c>
      <c r="G415" s="25">
        <v>277.5</v>
      </c>
      <c r="H415" s="91"/>
      <c r="I415" s="92"/>
      <c r="J415" s="92"/>
      <c r="K415" s="92"/>
      <c r="L415" s="16">
        <f t="shared" ref="L415:L479" si="188">I415+H415+G415+J415+K415</f>
        <v>277.5</v>
      </c>
      <c r="O415" s="8"/>
    </row>
    <row r="416" spans="1:15" s="20" customFormat="1" ht="25.5" hidden="1">
      <c r="A416" s="17" t="s">
        <v>383</v>
      </c>
      <c r="B416" s="18" t="s">
        <v>27</v>
      </c>
      <c r="C416" s="18" t="s">
        <v>57</v>
      </c>
      <c r="D416" s="18" t="s">
        <v>28</v>
      </c>
      <c r="E416" s="18" t="s">
        <v>384</v>
      </c>
      <c r="F416" s="18"/>
      <c r="G416" s="19">
        <f>G417+G418</f>
        <v>1000</v>
      </c>
      <c r="H416" s="5">
        <f>H417+H418</f>
        <v>0</v>
      </c>
      <c r="I416" s="5">
        <f>I417+I418</f>
        <v>0</v>
      </c>
      <c r="J416" s="5">
        <f>J417+J418</f>
        <v>0</v>
      </c>
      <c r="K416" s="5">
        <f t="shared" ref="K416:L416" si="189">K417+K418</f>
        <v>0</v>
      </c>
      <c r="L416" s="5">
        <f t="shared" si="189"/>
        <v>1000</v>
      </c>
      <c r="O416" s="102"/>
    </row>
    <row r="417" spans="1:15" ht="25.5" hidden="1">
      <c r="A417" s="28" t="s">
        <v>43</v>
      </c>
      <c r="B417" s="24" t="s">
        <v>27</v>
      </c>
      <c r="C417" s="24" t="s">
        <v>57</v>
      </c>
      <c r="D417" s="24" t="s">
        <v>28</v>
      </c>
      <c r="E417" s="24" t="s">
        <v>384</v>
      </c>
      <c r="F417" s="24" t="s">
        <v>44</v>
      </c>
      <c r="G417" s="25">
        <v>400</v>
      </c>
      <c r="H417" s="91"/>
      <c r="I417" s="92"/>
      <c r="J417" s="92"/>
      <c r="K417" s="92"/>
      <c r="L417" s="16">
        <f t="shared" si="188"/>
        <v>400</v>
      </c>
      <c r="O417" s="8"/>
    </row>
    <row r="418" spans="1:15" hidden="1">
      <c r="A418" s="12" t="s">
        <v>80</v>
      </c>
      <c r="B418" s="24" t="s">
        <v>27</v>
      </c>
      <c r="C418" s="24" t="s">
        <v>57</v>
      </c>
      <c r="D418" s="24" t="s">
        <v>28</v>
      </c>
      <c r="E418" s="24" t="s">
        <v>384</v>
      </c>
      <c r="F418" s="24" t="s">
        <v>81</v>
      </c>
      <c r="G418" s="25">
        <v>600</v>
      </c>
      <c r="H418" s="91"/>
      <c r="I418" s="92"/>
      <c r="J418" s="92"/>
      <c r="K418" s="92"/>
      <c r="L418" s="16">
        <f t="shared" si="188"/>
        <v>600</v>
      </c>
      <c r="O418" s="8"/>
    </row>
    <row r="419" spans="1:15" s="84" customFormat="1" ht="38.25" hidden="1">
      <c r="A419" s="6" t="s">
        <v>385</v>
      </c>
      <c r="B419" s="7" t="s">
        <v>27</v>
      </c>
      <c r="C419" s="7" t="s">
        <v>57</v>
      </c>
      <c r="D419" s="7" t="s">
        <v>28</v>
      </c>
      <c r="E419" s="7" t="s">
        <v>386</v>
      </c>
      <c r="F419" s="7"/>
      <c r="G419" s="5">
        <f>G420+G421+G422+G423+G424+G425+G426</f>
        <v>128081.13799999999</v>
      </c>
      <c r="H419" s="5">
        <f>H420+H421+H422+H423+H424+H425+H426</f>
        <v>6440.7999999999993</v>
      </c>
      <c r="I419" s="5">
        <f>I420+I421+I422+I423+I424+I425+I426</f>
        <v>25</v>
      </c>
      <c r="J419" s="5">
        <f>J420+J421+J422+J423+J424+J425+J426</f>
        <v>20.275600000000001</v>
      </c>
      <c r="K419" s="5">
        <f t="shared" ref="K419:L419" si="190">K420+K421+K422+K423+K424+K425+K426</f>
        <v>0</v>
      </c>
      <c r="L419" s="5">
        <f t="shared" si="190"/>
        <v>134567.21359999999</v>
      </c>
      <c r="O419" s="103"/>
    </row>
    <row r="420" spans="1:15" ht="25.5" hidden="1">
      <c r="A420" s="28" t="s">
        <v>35</v>
      </c>
      <c r="B420" s="24" t="s">
        <v>27</v>
      </c>
      <c r="C420" s="24" t="s">
        <v>57</v>
      </c>
      <c r="D420" s="24" t="s">
        <v>28</v>
      </c>
      <c r="E420" s="24" t="s">
        <v>386</v>
      </c>
      <c r="F420" s="24" t="s">
        <v>193</v>
      </c>
      <c r="G420" s="25">
        <v>4239</v>
      </c>
      <c r="H420" s="91">
        <v>112.7</v>
      </c>
      <c r="I420" s="92"/>
      <c r="J420" s="92"/>
      <c r="K420" s="92">
        <v>5.8</v>
      </c>
      <c r="L420" s="16">
        <f t="shared" si="188"/>
        <v>4357.5</v>
      </c>
      <c r="O420" s="8"/>
    </row>
    <row r="421" spans="1:15" ht="25.5" hidden="1">
      <c r="A421" s="28" t="s">
        <v>41</v>
      </c>
      <c r="B421" s="24" t="s">
        <v>27</v>
      </c>
      <c r="C421" s="24" t="s">
        <v>57</v>
      </c>
      <c r="D421" s="24" t="s">
        <v>28</v>
      </c>
      <c r="E421" s="24" t="s">
        <v>386</v>
      </c>
      <c r="F421" s="24" t="s">
        <v>42</v>
      </c>
      <c r="G421" s="25">
        <v>594.20000000000005</v>
      </c>
      <c r="H421" s="91"/>
      <c r="I421" s="92">
        <f>4.863</f>
        <v>4.8630000000000004</v>
      </c>
      <c r="J421" s="92"/>
      <c r="K421" s="92">
        <v>10</v>
      </c>
      <c r="L421" s="16">
        <f t="shared" si="188"/>
        <v>609.0630000000001</v>
      </c>
      <c r="O421" s="8"/>
    </row>
    <row r="422" spans="1:15" ht="25.5" hidden="1">
      <c r="A422" s="28" t="s">
        <v>43</v>
      </c>
      <c r="B422" s="24" t="s">
        <v>27</v>
      </c>
      <c r="C422" s="24" t="s">
        <v>57</v>
      </c>
      <c r="D422" s="24" t="s">
        <v>28</v>
      </c>
      <c r="E422" s="24" t="s">
        <v>386</v>
      </c>
      <c r="F422" s="24" t="s">
        <v>44</v>
      </c>
      <c r="G422" s="25">
        <f>20307.3+88+180</f>
        <v>20575.3</v>
      </c>
      <c r="H422" s="91">
        <f>830+2842.5</f>
        <v>3672.5</v>
      </c>
      <c r="I422" s="92">
        <f>25-4.863-2.1</f>
        <v>18.036999999999999</v>
      </c>
      <c r="J422" s="92">
        <v>20.275600000000001</v>
      </c>
      <c r="K422" s="92">
        <v>-15.8</v>
      </c>
      <c r="L422" s="16">
        <f t="shared" si="188"/>
        <v>24270.312600000001</v>
      </c>
      <c r="O422" s="8"/>
    </row>
    <row r="423" spans="1:15" ht="51" hidden="1">
      <c r="A423" s="100" t="s">
        <v>349</v>
      </c>
      <c r="B423" s="24" t="s">
        <v>27</v>
      </c>
      <c r="C423" s="24" t="s">
        <v>57</v>
      </c>
      <c r="D423" s="24" t="s">
        <v>28</v>
      </c>
      <c r="E423" s="24" t="s">
        <v>386</v>
      </c>
      <c r="F423" s="24" t="s">
        <v>87</v>
      </c>
      <c r="G423" s="25">
        <v>82647.23</v>
      </c>
      <c r="H423" s="91"/>
      <c r="I423" s="92"/>
      <c r="J423" s="92"/>
      <c r="K423" s="92"/>
      <c r="L423" s="16">
        <f t="shared" si="188"/>
        <v>82647.23</v>
      </c>
      <c r="N423" s="104"/>
      <c r="O423" s="8"/>
    </row>
    <row r="424" spans="1:15" hidden="1">
      <c r="A424" s="12" t="s">
        <v>80</v>
      </c>
      <c r="B424" s="24" t="s">
        <v>27</v>
      </c>
      <c r="C424" s="24" t="s">
        <v>57</v>
      </c>
      <c r="D424" s="24" t="s">
        <v>28</v>
      </c>
      <c r="E424" s="24" t="s">
        <v>386</v>
      </c>
      <c r="F424" s="24" t="s">
        <v>81</v>
      </c>
      <c r="G424" s="25">
        <v>18894.5</v>
      </c>
      <c r="H424" s="91">
        <f>566+2089.6</f>
        <v>2655.6</v>
      </c>
      <c r="I424" s="92"/>
      <c r="J424" s="92"/>
      <c r="K424" s="92"/>
      <c r="L424" s="16">
        <f t="shared" si="188"/>
        <v>21550.1</v>
      </c>
      <c r="O424" s="8"/>
    </row>
    <row r="425" spans="1:15" ht="25.5" hidden="1">
      <c r="A425" s="30" t="s">
        <v>45</v>
      </c>
      <c r="B425" s="24" t="s">
        <v>27</v>
      </c>
      <c r="C425" s="24" t="s">
        <v>57</v>
      </c>
      <c r="D425" s="24" t="s">
        <v>28</v>
      </c>
      <c r="E425" s="24" t="s">
        <v>386</v>
      </c>
      <c r="F425" s="24" t="s">
        <v>46</v>
      </c>
      <c r="G425" s="25">
        <v>1119.912</v>
      </c>
      <c r="H425" s="26"/>
      <c r="I425" s="27"/>
      <c r="J425" s="27"/>
      <c r="K425" s="27"/>
      <c r="L425" s="16">
        <f t="shared" si="188"/>
        <v>1119.912</v>
      </c>
      <c r="M425" s="8"/>
      <c r="O425" s="8"/>
    </row>
    <row r="426" spans="1:15" ht="25.5" hidden="1">
      <c r="A426" s="30" t="s">
        <v>47</v>
      </c>
      <c r="B426" s="24" t="s">
        <v>27</v>
      </c>
      <c r="C426" s="24" t="s">
        <v>57</v>
      </c>
      <c r="D426" s="24" t="s">
        <v>28</v>
      </c>
      <c r="E426" s="24" t="s">
        <v>386</v>
      </c>
      <c r="F426" s="24" t="s">
        <v>48</v>
      </c>
      <c r="G426" s="25">
        <v>10.996</v>
      </c>
      <c r="H426" s="26"/>
      <c r="I426" s="27">
        <f>2.1</f>
        <v>2.1</v>
      </c>
      <c r="J426" s="27"/>
      <c r="K426" s="27"/>
      <c r="L426" s="16">
        <f t="shared" si="188"/>
        <v>13.096</v>
      </c>
      <c r="O426" s="8"/>
    </row>
    <row r="427" spans="1:15" s="20" customFormat="1" hidden="1">
      <c r="A427" s="48" t="s">
        <v>1010</v>
      </c>
      <c r="B427" s="18" t="s">
        <v>27</v>
      </c>
      <c r="C427" s="18" t="s">
        <v>57</v>
      </c>
      <c r="D427" s="18" t="s">
        <v>28</v>
      </c>
      <c r="E427" s="18" t="s">
        <v>1011</v>
      </c>
      <c r="F427" s="18"/>
      <c r="G427" s="19">
        <f>G428</f>
        <v>0</v>
      </c>
      <c r="H427" s="19">
        <f t="shared" ref="H427:L427" si="191">H428</f>
        <v>0</v>
      </c>
      <c r="I427" s="19">
        <f t="shared" si="191"/>
        <v>0</v>
      </c>
      <c r="J427" s="19">
        <f t="shared" si="191"/>
        <v>0</v>
      </c>
      <c r="K427" s="19">
        <f t="shared" si="191"/>
        <v>400</v>
      </c>
      <c r="L427" s="19">
        <f t="shared" si="191"/>
        <v>400</v>
      </c>
      <c r="O427" s="102"/>
    </row>
    <row r="428" spans="1:15" ht="25.5" hidden="1">
      <c r="A428" s="28" t="s">
        <v>43</v>
      </c>
      <c r="B428" s="24" t="s">
        <v>27</v>
      </c>
      <c r="C428" s="24" t="s">
        <v>57</v>
      </c>
      <c r="D428" s="24" t="s">
        <v>28</v>
      </c>
      <c r="E428" s="24" t="s">
        <v>1011</v>
      </c>
      <c r="F428" s="24" t="s">
        <v>44</v>
      </c>
      <c r="G428" s="25"/>
      <c r="H428" s="26"/>
      <c r="I428" s="27"/>
      <c r="J428" s="27"/>
      <c r="K428" s="27">
        <v>400</v>
      </c>
      <c r="L428" s="15">
        <f>K428</f>
        <v>400</v>
      </c>
      <c r="O428" s="8"/>
    </row>
    <row r="429" spans="1:15" s="20" customFormat="1" hidden="1">
      <c r="A429" s="40" t="s">
        <v>387</v>
      </c>
      <c r="B429" s="42" t="s">
        <v>27</v>
      </c>
      <c r="C429" s="42" t="s">
        <v>57</v>
      </c>
      <c r="D429" s="42" t="s">
        <v>28</v>
      </c>
      <c r="E429" s="42" t="s">
        <v>388</v>
      </c>
      <c r="F429" s="42"/>
      <c r="G429" s="66">
        <f>G430+G433+G442+G447+G449+G451+G453+G456+G458+G460+G462+G464+G466+G468+G470+G472+G474+G476+G478</f>
        <v>163920.56</v>
      </c>
      <c r="H429" s="66">
        <f>H430+H433+H442+H447+H449+H451+H453+H456+H458+H460+H462+H464+H466+H468+H470+H472+H474+H476+H478</f>
        <v>-3429.0352000000003</v>
      </c>
      <c r="I429" s="66">
        <f>I430+I433+I442+I447+I449+I451+I453+I456+I458+I460+I462+I464+I466+I468+I470+I472+I474+I476+I478</f>
        <v>61.335999999999999</v>
      </c>
      <c r="J429" s="66">
        <f>J430+J433+J442+J447+J449+J451+J453+J456+J458+J460+J462+J464+J466+J468+J470+J472+J474+J476+J478</f>
        <v>-640</v>
      </c>
      <c r="K429" s="66">
        <f t="shared" ref="K429:L429" si="192">K430+K433+K442+K447+K449+K451+K453+K456+K458+K460+K462+K464+K466+K468+K470+K472+K474+K476+K478</f>
        <v>511.79999999999995</v>
      </c>
      <c r="L429" s="66">
        <f t="shared" si="192"/>
        <v>160424.66079999998</v>
      </c>
    </row>
    <row r="430" spans="1:15" s="20" customFormat="1" ht="38.25" hidden="1">
      <c r="A430" s="17" t="s">
        <v>389</v>
      </c>
      <c r="B430" s="18" t="s">
        <v>27</v>
      </c>
      <c r="C430" s="18" t="s">
        <v>57</v>
      </c>
      <c r="D430" s="18" t="s">
        <v>28</v>
      </c>
      <c r="E430" s="18" t="s">
        <v>390</v>
      </c>
      <c r="F430" s="18"/>
      <c r="G430" s="19">
        <f>G431+G432</f>
        <v>31248.760000000002</v>
      </c>
      <c r="H430" s="19">
        <f>H431+H432</f>
        <v>34.641300000000001</v>
      </c>
      <c r="I430" s="19">
        <f>I431+I432</f>
        <v>0</v>
      </c>
      <c r="J430" s="19">
        <f>J431+J432</f>
        <v>0</v>
      </c>
      <c r="K430" s="19">
        <f t="shared" ref="K430:L430" si="193">K431+K432</f>
        <v>0</v>
      </c>
      <c r="L430" s="19">
        <f t="shared" si="193"/>
        <v>31283.401300000001</v>
      </c>
    </row>
    <row r="431" spans="1:15" ht="51" hidden="1">
      <c r="A431" s="100" t="s">
        <v>349</v>
      </c>
      <c r="B431" s="24" t="s">
        <v>27</v>
      </c>
      <c r="C431" s="24" t="s">
        <v>57</v>
      </c>
      <c r="D431" s="24" t="s">
        <v>28</v>
      </c>
      <c r="E431" s="24" t="s">
        <v>390</v>
      </c>
      <c r="F431" s="24" t="s">
        <v>87</v>
      </c>
      <c r="G431" s="25">
        <f>16295.6+6290.4+7870.7</f>
        <v>30456.7</v>
      </c>
      <c r="H431" s="91">
        <v>34.641300000000001</v>
      </c>
      <c r="I431" s="92"/>
      <c r="J431" s="92"/>
      <c r="K431" s="92"/>
      <c r="L431" s="16">
        <f t="shared" si="188"/>
        <v>30491.3413</v>
      </c>
    </row>
    <row r="432" spans="1:15" hidden="1">
      <c r="A432" s="12" t="s">
        <v>80</v>
      </c>
      <c r="B432" s="24" t="s">
        <v>27</v>
      </c>
      <c r="C432" s="24" t="s">
        <v>57</v>
      </c>
      <c r="D432" s="24" t="s">
        <v>28</v>
      </c>
      <c r="E432" s="24" t="s">
        <v>390</v>
      </c>
      <c r="F432" s="24" t="s">
        <v>81</v>
      </c>
      <c r="G432" s="25">
        <f>446.26+144.14+201.66</f>
        <v>792.06</v>
      </c>
      <c r="H432" s="91"/>
      <c r="I432" s="92"/>
      <c r="J432" s="92"/>
      <c r="K432" s="92"/>
      <c r="L432" s="16">
        <f t="shared" si="188"/>
        <v>792.06</v>
      </c>
    </row>
    <row r="433" spans="1:12" s="84" customFormat="1" ht="25.5" hidden="1">
      <c r="A433" s="6" t="s">
        <v>391</v>
      </c>
      <c r="B433" s="7" t="s">
        <v>27</v>
      </c>
      <c r="C433" s="7" t="s">
        <v>57</v>
      </c>
      <c r="D433" s="7" t="s">
        <v>28</v>
      </c>
      <c r="E433" s="7" t="s">
        <v>392</v>
      </c>
      <c r="F433" s="7"/>
      <c r="G433" s="5">
        <f>G434+G435+G436+G437+G440+G441+G439+G438</f>
        <v>47498.5</v>
      </c>
      <c r="H433" s="5">
        <f>H434+H435+H436+H437+H440+H441+H439+H438</f>
        <v>-5311.7764999999999</v>
      </c>
      <c r="I433" s="5">
        <f>I434+I435+I436+I437+I440+I441+I439+I438</f>
        <v>-1.4155343563970746E-15</v>
      </c>
      <c r="J433" s="5">
        <f>J434+J435+J436+J437+J440+J441+J439+J438</f>
        <v>10</v>
      </c>
      <c r="K433" s="5">
        <f t="shared" ref="K433:L433" si="194">K434+K435+K436+K437+K440+K441+K439+K438</f>
        <v>181.79999999999998</v>
      </c>
      <c r="L433" s="5">
        <f t="shared" si="194"/>
        <v>42378.523499999996</v>
      </c>
    </row>
    <row r="434" spans="1:12" hidden="1">
      <c r="A434" s="12" t="s">
        <v>30</v>
      </c>
      <c r="B434" s="24" t="s">
        <v>27</v>
      </c>
      <c r="C434" s="24" t="s">
        <v>57</v>
      </c>
      <c r="D434" s="24" t="s">
        <v>28</v>
      </c>
      <c r="E434" s="24" t="s">
        <v>392</v>
      </c>
      <c r="F434" s="24" t="s">
        <v>192</v>
      </c>
      <c r="G434" s="25">
        <v>34337</v>
      </c>
      <c r="H434" s="91">
        <v>-4693.8999999999996</v>
      </c>
      <c r="I434" s="92"/>
      <c r="J434" s="92"/>
      <c r="K434" s="92"/>
      <c r="L434" s="16">
        <f t="shared" si="188"/>
        <v>29643.1</v>
      </c>
    </row>
    <row r="435" spans="1:12" ht="25.5" hidden="1">
      <c r="A435" s="28" t="s">
        <v>35</v>
      </c>
      <c r="B435" s="24" t="s">
        <v>27</v>
      </c>
      <c r="C435" s="24" t="s">
        <v>57</v>
      </c>
      <c r="D435" s="24" t="s">
        <v>28</v>
      </c>
      <c r="E435" s="24" t="s">
        <v>392</v>
      </c>
      <c r="F435" s="24" t="s">
        <v>193</v>
      </c>
      <c r="G435" s="25">
        <v>1220.9000000000001</v>
      </c>
      <c r="H435" s="91">
        <v>25</v>
      </c>
      <c r="I435" s="92">
        <v>50</v>
      </c>
      <c r="J435" s="92">
        <v>3.5</v>
      </c>
      <c r="K435" s="92">
        <v>10.85</v>
      </c>
      <c r="L435" s="16">
        <f t="shared" si="188"/>
        <v>1310.25</v>
      </c>
    </row>
    <row r="436" spans="1:12" ht="25.5" hidden="1">
      <c r="A436" s="28" t="s">
        <v>41</v>
      </c>
      <c r="B436" s="24" t="s">
        <v>27</v>
      </c>
      <c r="C436" s="24" t="s">
        <v>57</v>
      </c>
      <c r="D436" s="24" t="s">
        <v>28</v>
      </c>
      <c r="E436" s="24" t="s">
        <v>392</v>
      </c>
      <c r="F436" s="24" t="s">
        <v>42</v>
      </c>
      <c r="G436" s="25">
        <v>59.7</v>
      </c>
      <c r="H436" s="91">
        <v>70</v>
      </c>
      <c r="I436" s="92"/>
      <c r="J436" s="92"/>
      <c r="K436" s="92">
        <v>170.95</v>
      </c>
      <c r="L436" s="16">
        <f>I436+H436+G436+J436+K436</f>
        <v>300.64999999999998</v>
      </c>
    </row>
    <row r="437" spans="1:12" ht="25.5" hidden="1">
      <c r="A437" s="28" t="s">
        <v>43</v>
      </c>
      <c r="B437" s="24" t="s">
        <v>27</v>
      </c>
      <c r="C437" s="24" t="s">
        <v>57</v>
      </c>
      <c r="D437" s="24" t="s">
        <v>28</v>
      </c>
      <c r="E437" s="24" t="s">
        <v>392</v>
      </c>
      <c r="F437" s="24" t="s">
        <v>44</v>
      </c>
      <c r="G437" s="25">
        <v>8936.2000000000007</v>
      </c>
      <c r="H437" s="91">
        <f>-2000+82.1235+1205</f>
        <v>-712.87650000000008</v>
      </c>
      <c r="I437" s="92">
        <f>-0.1-50</f>
        <v>-50.1</v>
      </c>
      <c r="J437" s="92">
        <v>6.5</v>
      </c>
      <c r="K437" s="92"/>
      <c r="L437" s="16">
        <f t="shared" si="188"/>
        <v>8179.723500000001</v>
      </c>
    </row>
    <row r="438" spans="1:12" ht="51" hidden="1">
      <c r="A438" s="100" t="s">
        <v>349</v>
      </c>
      <c r="B438" s="24" t="s">
        <v>27</v>
      </c>
      <c r="C438" s="24" t="s">
        <v>57</v>
      </c>
      <c r="D438" s="24" t="s">
        <v>28</v>
      </c>
      <c r="E438" s="24" t="s">
        <v>392</v>
      </c>
      <c r="F438" s="24" t="s">
        <v>87</v>
      </c>
      <c r="G438" s="25"/>
      <c r="H438" s="91">
        <v>1770.7</v>
      </c>
      <c r="I438" s="92"/>
      <c r="J438" s="92"/>
      <c r="K438" s="92"/>
      <c r="L438" s="16">
        <f t="shared" si="188"/>
        <v>1770.7</v>
      </c>
    </row>
    <row r="439" spans="1:12" hidden="1">
      <c r="A439" s="12" t="s">
        <v>80</v>
      </c>
      <c r="B439" s="24" t="s">
        <v>27</v>
      </c>
      <c r="C439" s="24" t="s">
        <v>57</v>
      </c>
      <c r="D439" s="24" t="s">
        <v>28</v>
      </c>
      <c r="E439" s="24" t="s">
        <v>392</v>
      </c>
      <c r="F439" s="24" t="s">
        <v>81</v>
      </c>
      <c r="G439" s="25">
        <v>1770.7</v>
      </c>
      <c r="H439" s="91">
        <v>-1770.7</v>
      </c>
      <c r="I439" s="92"/>
      <c r="J439" s="92"/>
      <c r="K439" s="92"/>
      <c r="L439" s="16">
        <f t="shared" si="188"/>
        <v>0</v>
      </c>
    </row>
    <row r="440" spans="1:12" ht="25.5" hidden="1">
      <c r="A440" s="30" t="s">
        <v>45</v>
      </c>
      <c r="B440" s="24" t="s">
        <v>27</v>
      </c>
      <c r="C440" s="24" t="s">
        <v>57</v>
      </c>
      <c r="D440" s="24" t="s">
        <v>28</v>
      </c>
      <c r="E440" s="24" t="s">
        <v>392</v>
      </c>
      <c r="F440" s="24" t="s">
        <v>46</v>
      </c>
      <c r="G440" s="25">
        <v>1172</v>
      </c>
      <c r="H440" s="91">
        <f>-0.1-4.019</f>
        <v>-4.1189999999999998</v>
      </c>
      <c r="I440" s="92"/>
      <c r="J440" s="92"/>
      <c r="K440" s="92"/>
      <c r="L440" s="16">
        <f t="shared" si="188"/>
        <v>1167.8810000000001</v>
      </c>
    </row>
    <row r="441" spans="1:12" ht="25.5" hidden="1">
      <c r="A441" s="30" t="s">
        <v>47</v>
      </c>
      <c r="B441" s="24" t="s">
        <v>27</v>
      </c>
      <c r="C441" s="24" t="s">
        <v>57</v>
      </c>
      <c r="D441" s="24" t="s">
        <v>28</v>
      </c>
      <c r="E441" s="24" t="s">
        <v>392</v>
      </c>
      <c r="F441" s="24" t="s">
        <v>48</v>
      </c>
      <c r="G441" s="25">
        <v>2</v>
      </c>
      <c r="H441" s="91">
        <f>0.1+4.019</f>
        <v>4.1189999999999998</v>
      </c>
      <c r="I441" s="92">
        <v>0.1</v>
      </c>
      <c r="J441" s="92"/>
      <c r="K441" s="92"/>
      <c r="L441" s="16">
        <f t="shared" si="188"/>
        <v>6.2189999999999994</v>
      </c>
    </row>
    <row r="442" spans="1:12" s="20" customFormat="1" ht="38.25" hidden="1">
      <c r="A442" s="17" t="s">
        <v>393</v>
      </c>
      <c r="B442" s="18" t="s">
        <v>27</v>
      </c>
      <c r="C442" s="18" t="s">
        <v>57</v>
      </c>
      <c r="D442" s="18" t="s">
        <v>28</v>
      </c>
      <c r="E442" s="18" t="s">
        <v>394</v>
      </c>
      <c r="F442" s="18"/>
      <c r="G442" s="5">
        <f>G445+G443+G446+G444</f>
        <v>5150</v>
      </c>
      <c r="H442" s="5">
        <f>H445+H443+H446+H444</f>
        <v>1543.8999999999999</v>
      </c>
      <c r="I442" s="5">
        <f>I445+I443+I446+I444</f>
        <v>0</v>
      </c>
      <c r="J442" s="5">
        <f>J445+J443+J446+J444</f>
        <v>0</v>
      </c>
      <c r="K442" s="5">
        <f t="shared" ref="K442:L442" si="195">K445+K443+K446+K444</f>
        <v>0</v>
      </c>
      <c r="L442" s="5">
        <f t="shared" si="195"/>
        <v>6693.9</v>
      </c>
    </row>
    <row r="443" spans="1:12" hidden="1">
      <c r="A443" s="12" t="s">
        <v>30</v>
      </c>
      <c r="B443" s="24" t="s">
        <v>27</v>
      </c>
      <c r="C443" s="24" t="s">
        <v>57</v>
      </c>
      <c r="D443" s="24" t="s">
        <v>28</v>
      </c>
      <c r="E443" s="24" t="s">
        <v>394</v>
      </c>
      <c r="F443" s="24" t="s">
        <v>192</v>
      </c>
      <c r="G443" s="14"/>
      <c r="H443" s="14">
        <f>4693.9-3520.5</f>
        <v>1173.3999999999996</v>
      </c>
      <c r="I443" s="15"/>
      <c r="J443" s="15"/>
      <c r="K443" s="15"/>
      <c r="L443" s="16">
        <f t="shared" si="188"/>
        <v>1173.3999999999996</v>
      </c>
    </row>
    <row r="444" spans="1:12" ht="25.5" hidden="1">
      <c r="A444" s="28" t="s">
        <v>35</v>
      </c>
      <c r="B444" s="24" t="s">
        <v>27</v>
      </c>
      <c r="C444" s="24" t="s">
        <v>57</v>
      </c>
      <c r="D444" s="24" t="s">
        <v>28</v>
      </c>
      <c r="E444" s="24" t="s">
        <v>394</v>
      </c>
      <c r="F444" s="24" t="s">
        <v>193</v>
      </c>
      <c r="G444" s="14"/>
      <c r="H444" s="14">
        <v>2.4500000000000002</v>
      </c>
      <c r="I444" s="15"/>
      <c r="J444" s="15"/>
      <c r="K444" s="15"/>
      <c r="L444" s="16">
        <f t="shared" si="188"/>
        <v>2.4500000000000002</v>
      </c>
    </row>
    <row r="445" spans="1:12" ht="25.5" hidden="1">
      <c r="A445" s="28" t="s">
        <v>43</v>
      </c>
      <c r="B445" s="24" t="s">
        <v>27</v>
      </c>
      <c r="C445" s="24" t="s">
        <v>57</v>
      </c>
      <c r="D445" s="24" t="s">
        <v>28</v>
      </c>
      <c r="E445" s="24" t="s">
        <v>394</v>
      </c>
      <c r="F445" s="24" t="s">
        <v>44</v>
      </c>
      <c r="G445" s="25">
        <v>5150</v>
      </c>
      <c r="H445" s="91">
        <f>-3150-1495-2.45</f>
        <v>-4647.45</v>
      </c>
      <c r="I445" s="92"/>
      <c r="J445" s="92"/>
      <c r="K445" s="92"/>
      <c r="L445" s="16">
        <f t="shared" si="188"/>
        <v>502.55000000000018</v>
      </c>
    </row>
    <row r="446" spans="1:12" ht="51" hidden="1">
      <c r="A446" s="100" t="s">
        <v>349</v>
      </c>
      <c r="B446" s="24" t="s">
        <v>27</v>
      </c>
      <c r="C446" s="24" t="s">
        <v>57</v>
      </c>
      <c r="D446" s="24" t="s">
        <v>28</v>
      </c>
      <c r="E446" s="24" t="s">
        <v>394</v>
      </c>
      <c r="F446" s="24" t="s">
        <v>87</v>
      </c>
      <c r="G446" s="25"/>
      <c r="H446" s="91">
        <v>5015.5</v>
      </c>
      <c r="I446" s="92"/>
      <c r="J446" s="92"/>
      <c r="K446" s="92"/>
      <c r="L446" s="16">
        <f t="shared" si="188"/>
        <v>5015.5</v>
      </c>
    </row>
    <row r="447" spans="1:12" s="20" customFormat="1" ht="25.5" hidden="1">
      <c r="A447" s="17" t="s">
        <v>395</v>
      </c>
      <c r="B447" s="18" t="s">
        <v>27</v>
      </c>
      <c r="C447" s="18" t="s">
        <v>57</v>
      </c>
      <c r="D447" s="18" t="s">
        <v>28</v>
      </c>
      <c r="E447" s="18" t="s">
        <v>396</v>
      </c>
      <c r="F447" s="18"/>
      <c r="G447" s="5">
        <f>G448</f>
        <v>100</v>
      </c>
      <c r="H447" s="5">
        <f>H448</f>
        <v>0</v>
      </c>
      <c r="I447" s="5">
        <f>I448</f>
        <v>0</v>
      </c>
      <c r="J447" s="5">
        <f>J448</f>
        <v>0</v>
      </c>
      <c r="K447" s="5">
        <f t="shared" ref="K447:L447" si="196">K448</f>
        <v>0</v>
      </c>
      <c r="L447" s="5">
        <f t="shared" si="196"/>
        <v>100</v>
      </c>
    </row>
    <row r="448" spans="1:12" ht="25.5" hidden="1">
      <c r="A448" s="28" t="s">
        <v>43</v>
      </c>
      <c r="B448" s="24" t="s">
        <v>27</v>
      </c>
      <c r="C448" s="24" t="s">
        <v>57</v>
      </c>
      <c r="D448" s="24" t="s">
        <v>28</v>
      </c>
      <c r="E448" s="24" t="s">
        <v>396</v>
      </c>
      <c r="F448" s="24" t="s">
        <v>44</v>
      </c>
      <c r="G448" s="25">
        <v>100</v>
      </c>
      <c r="H448" s="26"/>
      <c r="I448" s="27"/>
      <c r="J448" s="27"/>
      <c r="K448" s="27"/>
      <c r="L448" s="16">
        <f t="shared" si="188"/>
        <v>100</v>
      </c>
    </row>
    <row r="449" spans="1:12" s="20" customFormat="1" hidden="1">
      <c r="A449" s="17" t="s">
        <v>397</v>
      </c>
      <c r="B449" s="18" t="s">
        <v>27</v>
      </c>
      <c r="C449" s="18" t="s">
        <v>57</v>
      </c>
      <c r="D449" s="18" t="s">
        <v>28</v>
      </c>
      <c r="E449" s="18" t="s">
        <v>398</v>
      </c>
      <c r="F449" s="18"/>
      <c r="G449" s="5">
        <f>G450</f>
        <v>250</v>
      </c>
      <c r="H449" s="5">
        <f>H450</f>
        <v>0</v>
      </c>
      <c r="I449" s="5">
        <f>I450</f>
        <v>0</v>
      </c>
      <c r="J449" s="5">
        <f>J450</f>
        <v>0</v>
      </c>
      <c r="K449" s="5">
        <f t="shared" ref="K449:L449" si="197">K450</f>
        <v>0</v>
      </c>
      <c r="L449" s="5">
        <f t="shared" si="197"/>
        <v>250</v>
      </c>
    </row>
    <row r="450" spans="1:12" ht="25.5" hidden="1">
      <c r="A450" s="28" t="s">
        <v>43</v>
      </c>
      <c r="B450" s="24" t="s">
        <v>27</v>
      </c>
      <c r="C450" s="24" t="s">
        <v>57</v>
      </c>
      <c r="D450" s="24" t="s">
        <v>28</v>
      </c>
      <c r="E450" s="24" t="s">
        <v>398</v>
      </c>
      <c r="F450" s="24" t="s">
        <v>44</v>
      </c>
      <c r="G450" s="25">
        <v>250</v>
      </c>
      <c r="H450" s="26"/>
      <c r="I450" s="27"/>
      <c r="J450" s="27"/>
      <c r="K450" s="27"/>
      <c r="L450" s="16">
        <f t="shared" si="188"/>
        <v>250</v>
      </c>
    </row>
    <row r="451" spans="1:12" s="20" customFormat="1" ht="25.5" hidden="1">
      <c r="A451" s="17" t="s">
        <v>399</v>
      </c>
      <c r="B451" s="18" t="s">
        <v>27</v>
      </c>
      <c r="C451" s="18" t="s">
        <v>57</v>
      </c>
      <c r="D451" s="18" t="s">
        <v>28</v>
      </c>
      <c r="E451" s="18" t="s">
        <v>400</v>
      </c>
      <c r="F451" s="18"/>
      <c r="G451" s="5">
        <f>G452</f>
        <v>200</v>
      </c>
      <c r="H451" s="5">
        <f>H452</f>
        <v>0</v>
      </c>
      <c r="I451" s="5">
        <f>I452</f>
        <v>0</v>
      </c>
      <c r="J451" s="5">
        <f>J452</f>
        <v>0</v>
      </c>
      <c r="K451" s="5">
        <f t="shared" ref="K451:L451" si="198">K452</f>
        <v>0</v>
      </c>
      <c r="L451" s="5">
        <f t="shared" si="198"/>
        <v>200</v>
      </c>
    </row>
    <row r="452" spans="1:12" ht="25.5" hidden="1">
      <c r="A452" s="28" t="s">
        <v>43</v>
      </c>
      <c r="B452" s="24" t="s">
        <v>27</v>
      </c>
      <c r="C452" s="24" t="s">
        <v>57</v>
      </c>
      <c r="D452" s="24" t="s">
        <v>28</v>
      </c>
      <c r="E452" s="24" t="s">
        <v>400</v>
      </c>
      <c r="F452" s="24" t="s">
        <v>44</v>
      </c>
      <c r="G452" s="25">
        <v>200</v>
      </c>
      <c r="H452" s="26"/>
      <c r="I452" s="27"/>
      <c r="J452" s="27"/>
      <c r="K452" s="27"/>
      <c r="L452" s="16">
        <f t="shared" si="188"/>
        <v>200</v>
      </c>
    </row>
    <row r="453" spans="1:12" s="20" customFormat="1" ht="25.5" hidden="1">
      <c r="A453" s="17" t="s">
        <v>401</v>
      </c>
      <c r="B453" s="18" t="s">
        <v>27</v>
      </c>
      <c r="C453" s="18" t="s">
        <v>57</v>
      </c>
      <c r="D453" s="18" t="s">
        <v>28</v>
      </c>
      <c r="E453" s="18" t="s">
        <v>402</v>
      </c>
      <c r="F453" s="18"/>
      <c r="G453" s="5">
        <f>G455+G454</f>
        <v>3100</v>
      </c>
      <c r="H453" s="5">
        <f>H455+H454</f>
        <v>0</v>
      </c>
      <c r="I453" s="5">
        <f>I455+I454</f>
        <v>61.335999999999999</v>
      </c>
      <c r="J453" s="5">
        <f>J455+J454</f>
        <v>0</v>
      </c>
      <c r="K453" s="5">
        <f t="shared" ref="K453:L453" si="199">K455+K454</f>
        <v>0</v>
      </c>
      <c r="L453" s="5">
        <f t="shared" si="199"/>
        <v>3161.3360000000002</v>
      </c>
    </row>
    <row r="454" spans="1:12" s="20" customFormat="1" ht="25.5" hidden="1">
      <c r="A454" s="28" t="s">
        <v>35</v>
      </c>
      <c r="B454" s="24" t="s">
        <v>27</v>
      </c>
      <c r="C454" s="24" t="s">
        <v>57</v>
      </c>
      <c r="D454" s="24" t="s">
        <v>28</v>
      </c>
      <c r="E454" s="24" t="s">
        <v>402</v>
      </c>
      <c r="F454" s="24" t="s">
        <v>193</v>
      </c>
      <c r="G454" s="14"/>
      <c r="H454" s="14">
        <v>49.7</v>
      </c>
      <c r="I454" s="15">
        <v>18.2</v>
      </c>
      <c r="J454" s="15"/>
      <c r="K454" s="15"/>
      <c r="L454" s="16">
        <f t="shared" si="188"/>
        <v>67.900000000000006</v>
      </c>
    </row>
    <row r="455" spans="1:12" ht="25.5" hidden="1">
      <c r="A455" s="28" t="s">
        <v>43</v>
      </c>
      <c r="B455" s="24" t="s">
        <v>27</v>
      </c>
      <c r="C455" s="24" t="s">
        <v>57</v>
      </c>
      <c r="D455" s="24" t="s">
        <v>28</v>
      </c>
      <c r="E455" s="24" t="s">
        <v>402</v>
      </c>
      <c r="F455" s="24" t="s">
        <v>44</v>
      </c>
      <c r="G455" s="25">
        <v>3100</v>
      </c>
      <c r="H455" s="26">
        <v>-49.7</v>
      </c>
      <c r="I455" s="27">
        <f>31.336-18.2+30</f>
        <v>43.135999999999996</v>
      </c>
      <c r="J455" s="27"/>
      <c r="K455" s="27"/>
      <c r="L455" s="16">
        <f t="shared" si="188"/>
        <v>3093.4360000000001</v>
      </c>
    </row>
    <row r="456" spans="1:12" s="20" customFormat="1" ht="25.5" hidden="1">
      <c r="A456" s="17" t="s">
        <v>403</v>
      </c>
      <c r="B456" s="18" t="s">
        <v>27</v>
      </c>
      <c r="C456" s="18" t="s">
        <v>57</v>
      </c>
      <c r="D456" s="18" t="s">
        <v>28</v>
      </c>
      <c r="E456" s="18" t="s">
        <v>404</v>
      </c>
      <c r="F456" s="18"/>
      <c r="G456" s="5">
        <f>G457</f>
        <v>1950</v>
      </c>
      <c r="H456" s="5">
        <f>H457</f>
        <v>304.2</v>
      </c>
      <c r="I456" s="5">
        <f>I457</f>
        <v>0</v>
      </c>
      <c r="J456" s="5">
        <f>J457</f>
        <v>0</v>
      </c>
      <c r="K456" s="5">
        <f t="shared" ref="K456:L456" si="200">K457</f>
        <v>330</v>
      </c>
      <c r="L456" s="5">
        <f t="shared" si="200"/>
        <v>2584.1999999999998</v>
      </c>
    </row>
    <row r="457" spans="1:12" ht="25.5" hidden="1">
      <c r="A457" s="28" t="s">
        <v>43</v>
      </c>
      <c r="B457" s="24" t="s">
        <v>27</v>
      </c>
      <c r="C457" s="24" t="s">
        <v>57</v>
      </c>
      <c r="D457" s="24" t="s">
        <v>28</v>
      </c>
      <c r="E457" s="24" t="s">
        <v>404</v>
      </c>
      <c r="F457" s="24" t="s">
        <v>44</v>
      </c>
      <c r="G457" s="25">
        <v>1950</v>
      </c>
      <c r="H457" s="91">
        <v>304.2</v>
      </c>
      <c r="I457" s="92"/>
      <c r="J457" s="92"/>
      <c r="K457" s="92">
        <v>330</v>
      </c>
      <c r="L457" s="16">
        <f t="shared" si="188"/>
        <v>2584.1999999999998</v>
      </c>
    </row>
    <row r="458" spans="1:12" s="20" customFormat="1" ht="25.5" hidden="1">
      <c r="A458" s="17" t="s">
        <v>405</v>
      </c>
      <c r="B458" s="18" t="s">
        <v>27</v>
      </c>
      <c r="C458" s="18" t="s">
        <v>57</v>
      </c>
      <c r="D458" s="18" t="s">
        <v>28</v>
      </c>
      <c r="E458" s="18" t="s">
        <v>406</v>
      </c>
      <c r="F458" s="18"/>
      <c r="G458" s="5">
        <f>G459</f>
        <v>2000</v>
      </c>
      <c r="H458" s="5">
        <f>H459</f>
        <v>0</v>
      </c>
      <c r="I458" s="5">
        <f>I459</f>
        <v>0</v>
      </c>
      <c r="J458" s="5">
        <f>J459</f>
        <v>-650</v>
      </c>
      <c r="K458" s="5">
        <f t="shared" ref="K458:L458" si="201">K459</f>
        <v>0</v>
      </c>
      <c r="L458" s="5">
        <f t="shared" si="201"/>
        <v>1350</v>
      </c>
    </row>
    <row r="459" spans="1:12" ht="25.5" hidden="1">
      <c r="A459" s="28" t="s">
        <v>43</v>
      </c>
      <c r="B459" s="24" t="s">
        <v>27</v>
      </c>
      <c r="C459" s="24" t="s">
        <v>57</v>
      </c>
      <c r="D459" s="24" t="s">
        <v>28</v>
      </c>
      <c r="E459" s="24" t="s">
        <v>406</v>
      </c>
      <c r="F459" s="24" t="s">
        <v>44</v>
      </c>
      <c r="G459" s="25">
        <v>2000</v>
      </c>
      <c r="H459" s="26"/>
      <c r="I459" s="27"/>
      <c r="J459" s="27">
        <v>-650</v>
      </c>
      <c r="K459" s="27"/>
      <c r="L459" s="16">
        <f t="shared" si="188"/>
        <v>1350</v>
      </c>
    </row>
    <row r="460" spans="1:12" s="20" customFormat="1" ht="66" hidden="1" customHeight="1">
      <c r="A460" s="17" t="s">
        <v>407</v>
      </c>
      <c r="B460" s="18" t="s">
        <v>27</v>
      </c>
      <c r="C460" s="18" t="s">
        <v>57</v>
      </c>
      <c r="D460" s="18" t="s">
        <v>28</v>
      </c>
      <c r="E460" s="18" t="s">
        <v>408</v>
      </c>
      <c r="F460" s="18"/>
      <c r="G460" s="5">
        <f>G461</f>
        <v>150</v>
      </c>
      <c r="H460" s="5">
        <f>H461</f>
        <v>0</v>
      </c>
      <c r="I460" s="5">
        <f>I461</f>
        <v>0</v>
      </c>
      <c r="J460" s="5">
        <f>J461</f>
        <v>0</v>
      </c>
      <c r="K460" s="5">
        <f t="shared" ref="K460:L460" si="202">K461</f>
        <v>0</v>
      </c>
      <c r="L460" s="5">
        <f t="shared" si="202"/>
        <v>150</v>
      </c>
    </row>
    <row r="461" spans="1:12" hidden="1">
      <c r="A461" s="12" t="s">
        <v>80</v>
      </c>
      <c r="B461" s="24" t="s">
        <v>27</v>
      </c>
      <c r="C461" s="24" t="s">
        <v>57</v>
      </c>
      <c r="D461" s="24" t="s">
        <v>28</v>
      </c>
      <c r="E461" s="24" t="s">
        <v>408</v>
      </c>
      <c r="F461" s="24" t="s">
        <v>81</v>
      </c>
      <c r="G461" s="25">
        <v>150</v>
      </c>
      <c r="H461" s="26"/>
      <c r="I461" s="27"/>
      <c r="J461" s="27"/>
      <c r="K461" s="27"/>
      <c r="L461" s="16">
        <f t="shared" si="188"/>
        <v>150</v>
      </c>
    </row>
    <row r="462" spans="1:12" s="20" customFormat="1" ht="39.75" hidden="1" customHeight="1">
      <c r="A462" s="17" t="s">
        <v>409</v>
      </c>
      <c r="B462" s="18" t="s">
        <v>27</v>
      </c>
      <c r="C462" s="18" t="s">
        <v>57</v>
      </c>
      <c r="D462" s="18" t="s">
        <v>28</v>
      </c>
      <c r="E462" s="18" t="s">
        <v>410</v>
      </c>
      <c r="F462" s="18"/>
      <c r="G462" s="5">
        <f>G463</f>
        <v>17112</v>
      </c>
      <c r="H462" s="5">
        <f>H463</f>
        <v>0</v>
      </c>
      <c r="I462" s="5">
        <f>I463</f>
        <v>0</v>
      </c>
      <c r="J462" s="5">
        <f>J463</f>
        <v>0</v>
      </c>
      <c r="K462" s="5">
        <f t="shared" ref="K462:L462" si="203">K463</f>
        <v>0</v>
      </c>
      <c r="L462" s="5">
        <f t="shared" si="203"/>
        <v>17112</v>
      </c>
    </row>
    <row r="463" spans="1:12" hidden="1">
      <c r="A463" s="12" t="s">
        <v>80</v>
      </c>
      <c r="B463" s="24" t="s">
        <v>27</v>
      </c>
      <c r="C463" s="24" t="s">
        <v>57</v>
      </c>
      <c r="D463" s="24" t="s">
        <v>28</v>
      </c>
      <c r="E463" s="24" t="s">
        <v>410</v>
      </c>
      <c r="F463" s="24" t="s">
        <v>81</v>
      </c>
      <c r="G463" s="25">
        <v>17112</v>
      </c>
      <c r="H463" s="26"/>
      <c r="I463" s="27"/>
      <c r="J463" s="27"/>
      <c r="K463" s="27"/>
      <c r="L463" s="16">
        <f t="shared" si="188"/>
        <v>17112</v>
      </c>
    </row>
    <row r="464" spans="1:12" s="20" customFormat="1" ht="56.25" hidden="1" customHeight="1">
      <c r="A464" s="17" t="s">
        <v>411</v>
      </c>
      <c r="B464" s="18" t="s">
        <v>27</v>
      </c>
      <c r="C464" s="18" t="s">
        <v>57</v>
      </c>
      <c r="D464" s="18" t="s">
        <v>28</v>
      </c>
      <c r="E464" s="18" t="s">
        <v>412</v>
      </c>
      <c r="F464" s="18"/>
      <c r="G464" s="5">
        <f>G465</f>
        <v>90</v>
      </c>
      <c r="H464" s="5">
        <f>H465</f>
        <v>0</v>
      </c>
      <c r="I464" s="5">
        <f>I465</f>
        <v>0</v>
      </c>
      <c r="J464" s="5">
        <f>J465</f>
        <v>0</v>
      </c>
      <c r="K464" s="5">
        <f t="shared" ref="K464:L464" si="204">K465</f>
        <v>0</v>
      </c>
      <c r="L464" s="5">
        <f t="shared" si="204"/>
        <v>90</v>
      </c>
    </row>
    <row r="465" spans="1:12" hidden="1">
      <c r="A465" s="12" t="s">
        <v>80</v>
      </c>
      <c r="B465" s="24" t="s">
        <v>27</v>
      </c>
      <c r="C465" s="24" t="s">
        <v>57</v>
      </c>
      <c r="D465" s="24" t="s">
        <v>28</v>
      </c>
      <c r="E465" s="24" t="s">
        <v>412</v>
      </c>
      <c r="F465" s="24" t="s">
        <v>81</v>
      </c>
      <c r="G465" s="25">
        <v>90</v>
      </c>
      <c r="H465" s="26"/>
      <c r="I465" s="27"/>
      <c r="J465" s="27"/>
      <c r="K465" s="27"/>
      <c r="L465" s="16">
        <f t="shared" si="188"/>
        <v>90</v>
      </c>
    </row>
    <row r="466" spans="1:12" s="20" customFormat="1" ht="26.25" hidden="1" customHeight="1">
      <c r="A466" s="17" t="s">
        <v>413</v>
      </c>
      <c r="B466" s="18" t="s">
        <v>27</v>
      </c>
      <c r="C466" s="18" t="s">
        <v>57</v>
      </c>
      <c r="D466" s="18" t="s">
        <v>28</v>
      </c>
      <c r="E466" s="18" t="s">
        <v>414</v>
      </c>
      <c r="F466" s="18"/>
      <c r="G466" s="5">
        <f>G467</f>
        <v>60</v>
      </c>
      <c r="H466" s="5">
        <f>H467</f>
        <v>0</v>
      </c>
      <c r="I466" s="5">
        <f>I467</f>
        <v>0</v>
      </c>
      <c r="J466" s="5">
        <f>J467</f>
        <v>0</v>
      </c>
      <c r="K466" s="5">
        <f t="shared" ref="K466:L466" si="205">K467</f>
        <v>0</v>
      </c>
      <c r="L466" s="5">
        <f t="shared" si="205"/>
        <v>60</v>
      </c>
    </row>
    <row r="467" spans="1:12" hidden="1">
      <c r="A467" s="12" t="s">
        <v>80</v>
      </c>
      <c r="B467" s="24" t="s">
        <v>27</v>
      </c>
      <c r="C467" s="24" t="s">
        <v>57</v>
      </c>
      <c r="D467" s="24" t="s">
        <v>28</v>
      </c>
      <c r="E467" s="24" t="s">
        <v>414</v>
      </c>
      <c r="F467" s="24" t="s">
        <v>81</v>
      </c>
      <c r="G467" s="25">
        <v>60</v>
      </c>
      <c r="H467" s="26"/>
      <c r="I467" s="27"/>
      <c r="J467" s="27"/>
      <c r="K467" s="27"/>
      <c r="L467" s="16">
        <f t="shared" si="188"/>
        <v>60</v>
      </c>
    </row>
    <row r="468" spans="1:12" s="20" customFormat="1" hidden="1">
      <c r="A468" s="17" t="s">
        <v>415</v>
      </c>
      <c r="B468" s="18" t="s">
        <v>27</v>
      </c>
      <c r="C468" s="18" t="s">
        <v>57</v>
      </c>
      <c r="D468" s="18" t="s">
        <v>28</v>
      </c>
      <c r="E468" s="18" t="s">
        <v>416</v>
      </c>
      <c r="F468" s="18"/>
      <c r="G468" s="5">
        <f>G469</f>
        <v>1240</v>
      </c>
      <c r="H468" s="5">
        <f>H469</f>
        <v>0</v>
      </c>
      <c r="I468" s="5">
        <f>I469</f>
        <v>0</v>
      </c>
      <c r="J468" s="5">
        <f>J469</f>
        <v>0</v>
      </c>
      <c r="K468" s="5">
        <f t="shared" ref="K468:L468" si="206">K469</f>
        <v>0</v>
      </c>
      <c r="L468" s="5">
        <f t="shared" si="206"/>
        <v>1240</v>
      </c>
    </row>
    <row r="469" spans="1:12" hidden="1">
      <c r="A469" s="12" t="s">
        <v>80</v>
      </c>
      <c r="B469" s="24" t="s">
        <v>27</v>
      </c>
      <c r="C469" s="24" t="s">
        <v>57</v>
      </c>
      <c r="D469" s="24" t="s">
        <v>28</v>
      </c>
      <c r="E469" s="24" t="s">
        <v>416</v>
      </c>
      <c r="F469" s="24" t="s">
        <v>81</v>
      </c>
      <c r="G469" s="25">
        <v>1240</v>
      </c>
      <c r="H469" s="26"/>
      <c r="I469" s="27"/>
      <c r="J469" s="27"/>
      <c r="K469" s="27"/>
      <c r="L469" s="16">
        <f t="shared" si="188"/>
        <v>1240</v>
      </c>
    </row>
    <row r="470" spans="1:12" s="20" customFormat="1" ht="29.25" hidden="1" customHeight="1">
      <c r="A470" s="17" t="s">
        <v>417</v>
      </c>
      <c r="B470" s="18" t="s">
        <v>27</v>
      </c>
      <c r="C470" s="18" t="s">
        <v>57</v>
      </c>
      <c r="D470" s="18" t="s">
        <v>28</v>
      </c>
      <c r="E470" s="18" t="s">
        <v>418</v>
      </c>
      <c r="F470" s="18"/>
      <c r="G470" s="5">
        <f>G471</f>
        <v>56.3</v>
      </c>
      <c r="H470" s="5">
        <f>H471</f>
        <v>0</v>
      </c>
      <c r="I470" s="5">
        <f>I471</f>
        <v>0</v>
      </c>
      <c r="J470" s="5">
        <f>J471</f>
        <v>0</v>
      </c>
      <c r="K470" s="5">
        <f t="shared" ref="K470:L470" si="207">K471</f>
        <v>0</v>
      </c>
      <c r="L470" s="5">
        <f t="shared" si="207"/>
        <v>56.3</v>
      </c>
    </row>
    <row r="471" spans="1:12" hidden="1">
      <c r="A471" s="12" t="s">
        <v>80</v>
      </c>
      <c r="B471" s="24" t="s">
        <v>27</v>
      </c>
      <c r="C471" s="24" t="s">
        <v>57</v>
      </c>
      <c r="D471" s="24" t="s">
        <v>28</v>
      </c>
      <c r="E471" s="24" t="s">
        <v>418</v>
      </c>
      <c r="F471" s="24" t="s">
        <v>81</v>
      </c>
      <c r="G471" s="25">
        <v>56.3</v>
      </c>
      <c r="H471" s="26"/>
      <c r="I471" s="27"/>
      <c r="J471" s="27"/>
      <c r="K471" s="27"/>
      <c r="L471" s="16">
        <f t="shared" si="188"/>
        <v>56.3</v>
      </c>
    </row>
    <row r="472" spans="1:12" s="20" customFormat="1" ht="68.25" hidden="1" customHeight="1">
      <c r="A472" s="17" t="s">
        <v>419</v>
      </c>
      <c r="B472" s="18" t="s">
        <v>27</v>
      </c>
      <c r="C472" s="18" t="s">
        <v>57</v>
      </c>
      <c r="D472" s="18" t="s">
        <v>28</v>
      </c>
      <c r="E472" s="18" t="s">
        <v>420</v>
      </c>
      <c r="F472" s="18"/>
      <c r="G472" s="5">
        <f>G473</f>
        <v>250</v>
      </c>
      <c r="H472" s="5">
        <f>H473</f>
        <v>0</v>
      </c>
      <c r="I472" s="5">
        <f>I473</f>
        <v>0</v>
      </c>
      <c r="J472" s="5">
        <f>J473</f>
        <v>0</v>
      </c>
      <c r="K472" s="5">
        <f t="shared" ref="K472:L472" si="208">K473</f>
        <v>0</v>
      </c>
      <c r="L472" s="5">
        <f t="shared" si="208"/>
        <v>250</v>
      </c>
    </row>
    <row r="473" spans="1:12" hidden="1">
      <c r="A473" s="12" t="s">
        <v>80</v>
      </c>
      <c r="B473" s="24" t="s">
        <v>27</v>
      </c>
      <c r="C473" s="24" t="s">
        <v>57</v>
      </c>
      <c r="D473" s="24" t="s">
        <v>28</v>
      </c>
      <c r="E473" s="24" t="s">
        <v>420</v>
      </c>
      <c r="F473" s="24" t="s">
        <v>81</v>
      </c>
      <c r="G473" s="25">
        <v>250</v>
      </c>
      <c r="H473" s="26"/>
      <c r="I473" s="27"/>
      <c r="J473" s="27"/>
      <c r="K473" s="27"/>
      <c r="L473" s="16">
        <f t="shared" si="188"/>
        <v>250</v>
      </c>
    </row>
    <row r="474" spans="1:12" s="20" customFormat="1" ht="77.25" hidden="1" customHeight="1">
      <c r="A474" s="105" t="s">
        <v>421</v>
      </c>
      <c r="B474" s="18" t="s">
        <v>27</v>
      </c>
      <c r="C474" s="18" t="s">
        <v>57</v>
      </c>
      <c r="D474" s="18" t="s">
        <v>28</v>
      </c>
      <c r="E474" s="18" t="s">
        <v>422</v>
      </c>
      <c r="F474" s="18"/>
      <c r="G474" s="5">
        <f>G475</f>
        <v>120</v>
      </c>
      <c r="H474" s="5">
        <f>H475</f>
        <v>0</v>
      </c>
      <c r="I474" s="5">
        <f>I475</f>
        <v>0</v>
      </c>
      <c r="J474" s="5">
        <f>J475</f>
        <v>0</v>
      </c>
      <c r="K474" s="5">
        <f t="shared" ref="K474:L474" si="209">K475</f>
        <v>0</v>
      </c>
      <c r="L474" s="5">
        <f t="shared" si="209"/>
        <v>120</v>
      </c>
    </row>
    <row r="475" spans="1:12" hidden="1">
      <c r="A475" s="12" t="s">
        <v>80</v>
      </c>
      <c r="B475" s="24" t="s">
        <v>27</v>
      </c>
      <c r="C475" s="24" t="s">
        <v>57</v>
      </c>
      <c r="D475" s="24" t="s">
        <v>28</v>
      </c>
      <c r="E475" s="24" t="s">
        <v>422</v>
      </c>
      <c r="F475" s="24" t="s">
        <v>81</v>
      </c>
      <c r="G475" s="25">
        <v>120</v>
      </c>
      <c r="H475" s="26"/>
      <c r="I475" s="27"/>
      <c r="J475" s="27"/>
      <c r="K475" s="27"/>
      <c r="L475" s="16">
        <f t="shared" si="188"/>
        <v>120</v>
      </c>
    </row>
    <row r="476" spans="1:12" s="20" customFormat="1" ht="27.75" hidden="1" customHeight="1">
      <c r="A476" s="105" t="s">
        <v>423</v>
      </c>
      <c r="B476" s="18" t="s">
        <v>27</v>
      </c>
      <c r="C476" s="18" t="s">
        <v>57</v>
      </c>
      <c r="D476" s="18" t="s">
        <v>28</v>
      </c>
      <c r="E476" s="18" t="s">
        <v>424</v>
      </c>
      <c r="F476" s="18"/>
      <c r="G476" s="5">
        <f>G477</f>
        <v>45</v>
      </c>
      <c r="H476" s="5">
        <f>H477</f>
        <v>0</v>
      </c>
      <c r="I476" s="5">
        <f>I477</f>
        <v>0</v>
      </c>
      <c r="J476" s="5">
        <f>J477</f>
        <v>0</v>
      </c>
      <c r="K476" s="5">
        <f t="shared" ref="K476:L476" si="210">K477</f>
        <v>0</v>
      </c>
      <c r="L476" s="5">
        <f t="shared" si="210"/>
        <v>45</v>
      </c>
    </row>
    <row r="477" spans="1:12" hidden="1">
      <c r="A477" s="12" t="s">
        <v>80</v>
      </c>
      <c r="B477" s="24" t="s">
        <v>27</v>
      </c>
      <c r="C477" s="24" t="s">
        <v>57</v>
      </c>
      <c r="D477" s="24" t="s">
        <v>28</v>
      </c>
      <c r="E477" s="24" t="s">
        <v>424</v>
      </c>
      <c r="F477" s="24" t="s">
        <v>81</v>
      </c>
      <c r="G477" s="25">
        <v>45</v>
      </c>
      <c r="H477" s="26"/>
      <c r="I477" s="27"/>
      <c r="J477" s="27"/>
      <c r="K477" s="27"/>
      <c r="L477" s="16">
        <f t="shared" si="188"/>
        <v>45</v>
      </c>
    </row>
    <row r="478" spans="1:12" s="20" customFormat="1" ht="33" hidden="1" customHeight="1">
      <c r="A478" s="105" t="s">
        <v>425</v>
      </c>
      <c r="B478" s="18" t="s">
        <v>27</v>
      </c>
      <c r="C478" s="18" t="s">
        <v>57</v>
      </c>
      <c r="D478" s="18" t="s">
        <v>28</v>
      </c>
      <c r="E478" s="18" t="s">
        <v>426</v>
      </c>
      <c r="F478" s="18"/>
      <c r="G478" s="5">
        <f>G479</f>
        <v>53300</v>
      </c>
      <c r="H478" s="5">
        <f>H479</f>
        <v>0</v>
      </c>
      <c r="I478" s="5">
        <f>I479</f>
        <v>0</v>
      </c>
      <c r="J478" s="5">
        <f>J479</f>
        <v>0</v>
      </c>
      <c r="K478" s="5">
        <f t="shared" ref="K478:L478" si="211">K479</f>
        <v>0</v>
      </c>
      <c r="L478" s="5">
        <f t="shared" si="211"/>
        <v>53300</v>
      </c>
    </row>
    <row r="479" spans="1:12" ht="38.25" hidden="1">
      <c r="A479" s="30" t="s">
        <v>173</v>
      </c>
      <c r="B479" s="24" t="s">
        <v>27</v>
      </c>
      <c r="C479" s="24" t="s">
        <v>57</v>
      </c>
      <c r="D479" s="24" t="s">
        <v>28</v>
      </c>
      <c r="E479" s="24" t="s">
        <v>426</v>
      </c>
      <c r="F479" s="24" t="s">
        <v>174</v>
      </c>
      <c r="G479" s="25">
        <v>53300</v>
      </c>
      <c r="H479" s="26"/>
      <c r="I479" s="27"/>
      <c r="J479" s="27"/>
      <c r="K479" s="27"/>
      <c r="L479" s="16">
        <f t="shared" si="188"/>
        <v>53300</v>
      </c>
    </row>
    <row r="480" spans="1:12" s="20" customFormat="1" ht="25.5" hidden="1">
      <c r="A480" s="106" t="s">
        <v>427</v>
      </c>
      <c r="B480" s="10" t="s">
        <v>27</v>
      </c>
      <c r="C480" s="10" t="s">
        <v>57</v>
      </c>
      <c r="D480" s="10" t="s">
        <v>28</v>
      </c>
      <c r="E480" s="10" t="s">
        <v>428</v>
      </c>
      <c r="F480" s="10"/>
      <c r="G480" s="11">
        <f>G481+G482</f>
        <v>0</v>
      </c>
      <c r="H480" s="11">
        <f>H481+H482</f>
        <v>0</v>
      </c>
      <c r="I480" s="11">
        <f>I481+I482</f>
        <v>0</v>
      </c>
      <c r="J480" s="11">
        <f>J481+J482</f>
        <v>1800</v>
      </c>
      <c r="K480" s="11">
        <f t="shared" ref="K480:L480" si="212">K481+K482</f>
        <v>0</v>
      </c>
      <c r="L480" s="11">
        <f t="shared" si="212"/>
        <v>1800</v>
      </c>
    </row>
    <row r="481" spans="1:15" ht="25.5" hidden="1">
      <c r="A481" s="28" t="s">
        <v>43</v>
      </c>
      <c r="B481" s="24" t="s">
        <v>27</v>
      </c>
      <c r="C481" s="24" t="s">
        <v>57</v>
      </c>
      <c r="D481" s="24" t="s">
        <v>28</v>
      </c>
      <c r="E481" s="24" t="s">
        <v>428</v>
      </c>
      <c r="F481" s="24" t="s">
        <v>44</v>
      </c>
      <c r="G481" s="25"/>
      <c r="H481" s="26"/>
      <c r="I481" s="27"/>
      <c r="J481" s="27">
        <v>1354.5</v>
      </c>
      <c r="K481" s="27"/>
      <c r="L481" s="16">
        <f t="shared" ref="L481:L550" si="213">I481+H481+G481+J481+K481</f>
        <v>1354.5</v>
      </c>
    </row>
    <row r="482" spans="1:15" hidden="1">
      <c r="A482" s="12" t="s">
        <v>80</v>
      </c>
      <c r="B482" s="24" t="s">
        <v>27</v>
      </c>
      <c r="C482" s="24" t="s">
        <v>57</v>
      </c>
      <c r="D482" s="24" t="s">
        <v>28</v>
      </c>
      <c r="E482" s="24" t="s">
        <v>428</v>
      </c>
      <c r="F482" s="24" t="s">
        <v>81</v>
      </c>
      <c r="G482" s="25"/>
      <c r="H482" s="26"/>
      <c r="I482" s="27"/>
      <c r="J482" s="27">
        <v>445.5</v>
      </c>
      <c r="K482" s="27"/>
      <c r="L482" s="16">
        <f t="shared" si="213"/>
        <v>445.5</v>
      </c>
    </row>
    <row r="483" spans="1:15" s="31" customFormat="1" ht="25.5" hidden="1">
      <c r="A483" s="107" t="s">
        <v>429</v>
      </c>
      <c r="B483" s="10" t="s">
        <v>27</v>
      </c>
      <c r="C483" s="10" t="s">
        <v>57</v>
      </c>
      <c r="D483" s="10" t="s">
        <v>28</v>
      </c>
      <c r="E483" s="10" t="s">
        <v>430</v>
      </c>
      <c r="F483" s="10"/>
      <c r="G483" s="11">
        <f>G484+G486</f>
        <v>7000</v>
      </c>
      <c r="H483" s="11">
        <f>H484+H486</f>
        <v>-7000</v>
      </c>
      <c r="I483" s="11">
        <f>I484+I486</f>
        <v>5250</v>
      </c>
      <c r="J483" s="11">
        <f>J484+J486</f>
        <v>0</v>
      </c>
      <c r="K483" s="11">
        <f t="shared" ref="K483:L483" si="214">K484+K486</f>
        <v>0</v>
      </c>
      <c r="L483" s="11">
        <f t="shared" si="214"/>
        <v>5250</v>
      </c>
    </row>
    <row r="484" spans="1:15" ht="25.5" hidden="1">
      <c r="A484" s="100" t="s">
        <v>429</v>
      </c>
      <c r="B484" s="24" t="s">
        <v>27</v>
      </c>
      <c r="C484" s="24" t="s">
        <v>57</v>
      </c>
      <c r="D484" s="24" t="s">
        <v>28</v>
      </c>
      <c r="E484" s="24" t="s">
        <v>430</v>
      </c>
      <c r="F484" s="24"/>
      <c r="G484" s="25">
        <f>G485</f>
        <v>1474</v>
      </c>
      <c r="H484" s="25">
        <f>H485</f>
        <v>-1474</v>
      </c>
      <c r="I484" s="25">
        <f>I485</f>
        <v>1110.4000000000001</v>
      </c>
      <c r="J484" s="36"/>
      <c r="K484" s="36"/>
      <c r="L484" s="16">
        <f t="shared" si="213"/>
        <v>1110.4000000000001</v>
      </c>
    </row>
    <row r="485" spans="1:15" hidden="1">
      <c r="A485" s="12" t="s">
        <v>30</v>
      </c>
      <c r="B485" s="24" t="s">
        <v>27</v>
      </c>
      <c r="C485" s="24" t="s">
        <v>57</v>
      </c>
      <c r="D485" s="24" t="s">
        <v>28</v>
      </c>
      <c r="E485" s="24" t="s">
        <v>430</v>
      </c>
      <c r="F485" s="24" t="s">
        <v>192</v>
      </c>
      <c r="G485" s="25">
        <v>1474</v>
      </c>
      <c r="H485" s="26">
        <v>-1474</v>
      </c>
      <c r="I485" s="27">
        <v>1110.4000000000001</v>
      </c>
      <c r="J485" s="27"/>
      <c r="K485" s="27"/>
      <c r="L485" s="16">
        <f t="shared" si="213"/>
        <v>1110.4000000000001</v>
      </c>
    </row>
    <row r="486" spans="1:15" ht="25.5" hidden="1">
      <c r="A486" s="100" t="s">
        <v>429</v>
      </c>
      <c r="B486" s="24" t="s">
        <v>27</v>
      </c>
      <c r="C486" s="24" t="s">
        <v>57</v>
      </c>
      <c r="D486" s="24" t="s">
        <v>28</v>
      </c>
      <c r="E486" s="24" t="s">
        <v>430</v>
      </c>
      <c r="F486" s="24"/>
      <c r="G486" s="25">
        <f>G487</f>
        <v>5526</v>
      </c>
      <c r="H486" s="25">
        <f>H487</f>
        <v>-5526</v>
      </c>
      <c r="I486" s="25">
        <f>I487</f>
        <v>4139.6000000000004</v>
      </c>
      <c r="J486" s="36"/>
      <c r="K486" s="36"/>
      <c r="L486" s="16">
        <f t="shared" si="213"/>
        <v>4139.6000000000004</v>
      </c>
    </row>
    <row r="487" spans="1:15" hidden="1">
      <c r="A487" s="12" t="s">
        <v>80</v>
      </c>
      <c r="B487" s="24" t="s">
        <v>27</v>
      </c>
      <c r="C487" s="24" t="s">
        <v>57</v>
      </c>
      <c r="D487" s="24" t="s">
        <v>28</v>
      </c>
      <c r="E487" s="24" t="s">
        <v>430</v>
      </c>
      <c r="F487" s="24" t="s">
        <v>81</v>
      </c>
      <c r="G487" s="25">
        <v>5526</v>
      </c>
      <c r="H487" s="26">
        <v>-5526</v>
      </c>
      <c r="I487" s="27">
        <v>4139.6000000000004</v>
      </c>
      <c r="J487" s="27"/>
      <c r="K487" s="27"/>
      <c r="L487" s="16">
        <f t="shared" si="213"/>
        <v>4139.6000000000004</v>
      </c>
    </row>
    <row r="488" spans="1:15" ht="25.5" hidden="1">
      <c r="A488" s="107" t="s">
        <v>431</v>
      </c>
      <c r="B488" s="10" t="s">
        <v>27</v>
      </c>
      <c r="C488" s="10" t="s">
        <v>57</v>
      </c>
      <c r="D488" s="10" t="s">
        <v>28</v>
      </c>
      <c r="E488" s="10" t="s">
        <v>432</v>
      </c>
      <c r="F488" s="10"/>
      <c r="G488" s="11">
        <f>G489+G491</f>
        <v>0</v>
      </c>
      <c r="H488" s="11">
        <f>H489+H491</f>
        <v>7000</v>
      </c>
      <c r="I488" s="11">
        <f>I489+I491</f>
        <v>-5250</v>
      </c>
      <c r="J488" s="11">
        <f>J489+J491</f>
        <v>0</v>
      </c>
      <c r="K488" s="11">
        <f t="shared" ref="K488:L488" si="215">K489+K491</f>
        <v>0</v>
      </c>
      <c r="L488" s="11">
        <f t="shared" si="215"/>
        <v>1749.9999999999995</v>
      </c>
    </row>
    <row r="489" spans="1:15" ht="25.5" hidden="1">
      <c r="A489" s="100" t="s">
        <v>429</v>
      </c>
      <c r="B489" s="24" t="s">
        <v>27</v>
      </c>
      <c r="C489" s="24" t="s">
        <v>57</v>
      </c>
      <c r="D489" s="24" t="s">
        <v>28</v>
      </c>
      <c r="E489" s="24" t="s">
        <v>432</v>
      </c>
      <c r="F489" s="24"/>
      <c r="G489" s="25">
        <f>G490</f>
        <v>0</v>
      </c>
      <c r="H489" s="25">
        <f>H490</f>
        <v>1474</v>
      </c>
      <c r="I489" s="25">
        <f>I490</f>
        <v>-1110.4000000000001</v>
      </c>
      <c r="J489" s="36"/>
      <c r="K489" s="36"/>
      <c r="L489" s="16">
        <f t="shared" si="213"/>
        <v>363.59999999999991</v>
      </c>
      <c r="O489" s="8"/>
    </row>
    <row r="490" spans="1:15" hidden="1">
      <c r="A490" s="12" t="s">
        <v>30</v>
      </c>
      <c r="B490" s="24" t="s">
        <v>27</v>
      </c>
      <c r="C490" s="24" t="s">
        <v>57</v>
      </c>
      <c r="D490" s="24" t="s">
        <v>28</v>
      </c>
      <c r="E490" s="24" t="s">
        <v>432</v>
      </c>
      <c r="F490" s="24" t="s">
        <v>192</v>
      </c>
      <c r="G490" s="25"/>
      <c r="H490" s="26">
        <v>1474</v>
      </c>
      <c r="I490" s="27">
        <v>-1110.4000000000001</v>
      </c>
      <c r="J490" s="27"/>
      <c r="K490" s="27"/>
      <c r="L490" s="16">
        <f t="shared" si="213"/>
        <v>363.59999999999991</v>
      </c>
    </row>
    <row r="491" spans="1:15" ht="25.5" hidden="1">
      <c r="A491" s="100" t="s">
        <v>429</v>
      </c>
      <c r="B491" s="24" t="s">
        <v>27</v>
      </c>
      <c r="C491" s="24" t="s">
        <v>57</v>
      </c>
      <c r="D491" s="24" t="s">
        <v>28</v>
      </c>
      <c r="E491" s="24" t="s">
        <v>432</v>
      </c>
      <c r="F491" s="24"/>
      <c r="G491" s="25">
        <f>G492</f>
        <v>0</v>
      </c>
      <c r="H491" s="25">
        <f>H492</f>
        <v>5526</v>
      </c>
      <c r="I491" s="25">
        <f>I492</f>
        <v>-4139.6000000000004</v>
      </c>
      <c r="J491" s="36"/>
      <c r="K491" s="36"/>
      <c r="L491" s="16">
        <f t="shared" si="213"/>
        <v>1386.3999999999996</v>
      </c>
      <c r="M491" s="8"/>
    </row>
    <row r="492" spans="1:15" hidden="1">
      <c r="A492" s="12" t="s">
        <v>80</v>
      </c>
      <c r="B492" s="24" t="s">
        <v>27</v>
      </c>
      <c r="C492" s="24" t="s">
        <v>57</v>
      </c>
      <c r="D492" s="24" t="s">
        <v>28</v>
      </c>
      <c r="E492" s="24" t="s">
        <v>432</v>
      </c>
      <c r="F492" s="24" t="s">
        <v>81</v>
      </c>
      <c r="G492" s="25"/>
      <c r="H492" s="26">
        <v>5526</v>
      </c>
      <c r="I492" s="27">
        <v>-4139.6000000000004</v>
      </c>
      <c r="J492" s="27"/>
      <c r="K492" s="27"/>
      <c r="L492" s="16">
        <f t="shared" si="213"/>
        <v>1386.3999999999996</v>
      </c>
    </row>
    <row r="493" spans="1:15" s="31" customFormat="1" ht="66" hidden="1" customHeight="1">
      <c r="A493" s="107" t="s">
        <v>433</v>
      </c>
      <c r="B493" s="10" t="s">
        <v>27</v>
      </c>
      <c r="C493" s="10" t="s">
        <v>57</v>
      </c>
      <c r="D493" s="10" t="s">
        <v>28</v>
      </c>
      <c r="E493" s="10" t="s">
        <v>434</v>
      </c>
      <c r="F493" s="10"/>
      <c r="G493" s="11">
        <f>G494+G495+G497+G498+G499+G496</f>
        <v>105181</v>
      </c>
      <c r="H493" s="11">
        <f>H494+H495+H497+H498+H499+H496</f>
        <v>0</v>
      </c>
      <c r="I493" s="11">
        <f>I494+I495+I497+I498+I499+I496</f>
        <v>12561.441000000001</v>
      </c>
      <c r="J493" s="11">
        <f>J494+J495+J497+J498+J499+J496</f>
        <v>0</v>
      </c>
      <c r="K493" s="11">
        <f t="shared" ref="K493:L493" si="216">K494+K495+K497+K498+K499+K496</f>
        <v>0</v>
      </c>
      <c r="L493" s="11">
        <f t="shared" si="216"/>
        <v>117742.44100000002</v>
      </c>
    </row>
    <row r="494" spans="1:15" hidden="1">
      <c r="A494" s="12" t="s">
        <v>30</v>
      </c>
      <c r="B494" s="24" t="s">
        <v>27</v>
      </c>
      <c r="C494" s="24" t="s">
        <v>57</v>
      </c>
      <c r="D494" s="24" t="s">
        <v>28</v>
      </c>
      <c r="E494" s="24" t="s">
        <v>434</v>
      </c>
      <c r="F494" s="24" t="s">
        <v>192</v>
      </c>
      <c r="G494" s="25">
        <v>65844</v>
      </c>
      <c r="H494" s="26"/>
      <c r="I494" s="27">
        <v>12561.441000000001</v>
      </c>
      <c r="J494" s="27"/>
      <c r="K494" s="27"/>
      <c r="L494" s="16">
        <f t="shared" si="213"/>
        <v>78405.441000000006</v>
      </c>
    </row>
    <row r="495" spans="1:15" ht="25.5" hidden="1">
      <c r="A495" s="28" t="s">
        <v>35</v>
      </c>
      <c r="B495" s="24" t="s">
        <v>27</v>
      </c>
      <c r="C495" s="24" t="s">
        <v>57</v>
      </c>
      <c r="D495" s="24" t="s">
        <v>28</v>
      </c>
      <c r="E495" s="24" t="s">
        <v>434</v>
      </c>
      <c r="F495" s="24" t="s">
        <v>193</v>
      </c>
      <c r="G495" s="25">
        <v>1965.6</v>
      </c>
      <c r="H495" s="26"/>
      <c r="I495" s="27"/>
      <c r="J495" s="27"/>
      <c r="K495" s="27"/>
      <c r="L495" s="16">
        <f t="shared" si="213"/>
        <v>1965.6</v>
      </c>
    </row>
    <row r="496" spans="1:15" ht="25.5" hidden="1">
      <c r="A496" s="28" t="s">
        <v>41</v>
      </c>
      <c r="B496" s="24" t="s">
        <v>27</v>
      </c>
      <c r="C496" s="24" t="s">
        <v>57</v>
      </c>
      <c r="D496" s="24" t="s">
        <v>28</v>
      </c>
      <c r="E496" s="24" t="s">
        <v>434</v>
      </c>
      <c r="F496" s="24" t="s">
        <v>42</v>
      </c>
      <c r="G496" s="25">
        <v>527.5</v>
      </c>
      <c r="H496" s="26"/>
      <c r="I496" s="27"/>
      <c r="J496" s="27"/>
      <c r="K496" s="27"/>
      <c r="L496" s="16">
        <f t="shared" si="213"/>
        <v>527.5</v>
      </c>
    </row>
    <row r="497" spans="1:14" ht="25.5" hidden="1">
      <c r="A497" s="28" t="s">
        <v>43</v>
      </c>
      <c r="B497" s="24" t="s">
        <v>27</v>
      </c>
      <c r="C497" s="24" t="s">
        <v>57</v>
      </c>
      <c r="D497" s="24" t="s">
        <v>28</v>
      </c>
      <c r="E497" s="24" t="s">
        <v>434</v>
      </c>
      <c r="F497" s="24" t="s">
        <v>44</v>
      </c>
      <c r="G497" s="25">
        <v>35478.9</v>
      </c>
      <c r="H497" s="26"/>
      <c r="I497" s="27"/>
      <c r="J497" s="27"/>
      <c r="K497" s="27"/>
      <c r="L497" s="16">
        <f t="shared" si="213"/>
        <v>35478.9</v>
      </c>
    </row>
    <row r="498" spans="1:14" ht="25.5" hidden="1">
      <c r="A498" s="30" t="s">
        <v>45</v>
      </c>
      <c r="B498" s="24" t="s">
        <v>27</v>
      </c>
      <c r="C498" s="24" t="s">
        <v>57</v>
      </c>
      <c r="D498" s="24" t="s">
        <v>28</v>
      </c>
      <c r="E498" s="24" t="s">
        <v>434</v>
      </c>
      <c r="F498" s="24" t="s">
        <v>46</v>
      </c>
      <c r="G498" s="25">
        <v>1225</v>
      </c>
      <c r="H498" s="26"/>
      <c r="I498" s="27"/>
      <c r="J498" s="27"/>
      <c r="K498" s="27"/>
      <c r="L498" s="16">
        <f t="shared" si="213"/>
        <v>1225</v>
      </c>
    </row>
    <row r="499" spans="1:14" ht="25.5" hidden="1">
      <c r="A499" s="30" t="s">
        <v>47</v>
      </c>
      <c r="B499" s="24" t="s">
        <v>27</v>
      </c>
      <c r="C499" s="24" t="s">
        <v>57</v>
      </c>
      <c r="D499" s="24" t="s">
        <v>28</v>
      </c>
      <c r="E499" s="24" t="s">
        <v>434</v>
      </c>
      <c r="F499" s="24" t="s">
        <v>48</v>
      </c>
      <c r="G499" s="25">
        <v>140</v>
      </c>
      <c r="H499" s="26"/>
      <c r="I499" s="27"/>
      <c r="J499" s="27"/>
      <c r="K499" s="27"/>
      <c r="L499" s="16">
        <f t="shared" si="213"/>
        <v>140</v>
      </c>
    </row>
    <row r="500" spans="1:14" s="31" customFormat="1" ht="25.5" hidden="1">
      <c r="A500" s="55" t="s">
        <v>435</v>
      </c>
      <c r="B500" s="10" t="s">
        <v>27</v>
      </c>
      <c r="C500" s="10" t="s">
        <v>57</v>
      </c>
      <c r="D500" s="10" t="s">
        <v>28</v>
      </c>
      <c r="E500" s="10" t="s">
        <v>432</v>
      </c>
      <c r="F500" s="10"/>
      <c r="G500" s="49">
        <f>G501+G505</f>
        <v>353893</v>
      </c>
      <c r="H500" s="49">
        <f>H501+H505</f>
        <v>0</v>
      </c>
      <c r="I500" s="49">
        <f>I501+I505</f>
        <v>66087.8465</v>
      </c>
      <c r="J500" s="49">
        <f>J501+J505</f>
        <v>0</v>
      </c>
      <c r="K500" s="49">
        <f t="shared" ref="K500:L500" si="217">K501+K505</f>
        <v>0</v>
      </c>
      <c r="L500" s="49">
        <f t="shared" si="217"/>
        <v>419980.84649999999</v>
      </c>
      <c r="M500" s="108"/>
      <c r="N500" s="109"/>
    </row>
    <row r="501" spans="1:14" ht="25.5" hidden="1">
      <c r="A501" s="38" t="s">
        <v>436</v>
      </c>
      <c r="B501" s="24" t="s">
        <v>27</v>
      </c>
      <c r="C501" s="24" t="s">
        <v>57</v>
      </c>
      <c r="D501" s="24" t="s">
        <v>28</v>
      </c>
      <c r="E501" s="24" t="s">
        <v>432</v>
      </c>
      <c r="F501" s="24"/>
      <c r="G501" s="25">
        <f>G502+G504+G503</f>
        <v>64094.200000000004</v>
      </c>
      <c r="H501" s="25">
        <f>H502+H504+H503</f>
        <v>0</v>
      </c>
      <c r="I501" s="25">
        <f>I502+I504+I503</f>
        <v>12048.246500000001</v>
      </c>
      <c r="J501" s="36"/>
      <c r="K501" s="36"/>
      <c r="L501" s="16">
        <f t="shared" si="213"/>
        <v>76142.446500000005</v>
      </c>
    </row>
    <row r="502" spans="1:14" hidden="1">
      <c r="A502" s="12" t="s">
        <v>30</v>
      </c>
      <c r="B502" s="24" t="s">
        <v>27</v>
      </c>
      <c r="C502" s="24" t="s">
        <v>57</v>
      </c>
      <c r="D502" s="24" t="s">
        <v>28</v>
      </c>
      <c r="E502" s="24" t="s">
        <v>432</v>
      </c>
      <c r="F502" s="24" t="s">
        <v>192</v>
      </c>
      <c r="G502" s="25">
        <v>61286.3</v>
      </c>
      <c r="H502" s="26"/>
      <c r="I502" s="27">
        <f>144.2+11903.9465</f>
        <v>12048.146500000001</v>
      </c>
      <c r="J502" s="27"/>
      <c r="K502" s="27"/>
      <c r="L502" s="16">
        <f t="shared" si="213"/>
        <v>73334.446500000005</v>
      </c>
    </row>
    <row r="503" spans="1:14" ht="25.5" hidden="1">
      <c r="A503" s="28" t="s">
        <v>41</v>
      </c>
      <c r="B503" s="24" t="s">
        <v>27</v>
      </c>
      <c r="C503" s="24" t="s">
        <v>57</v>
      </c>
      <c r="D503" s="24" t="s">
        <v>28</v>
      </c>
      <c r="E503" s="24" t="s">
        <v>432</v>
      </c>
      <c r="F503" s="24" t="s">
        <v>42</v>
      </c>
      <c r="G503" s="25">
        <v>791</v>
      </c>
      <c r="H503" s="26"/>
      <c r="I503" s="27"/>
      <c r="J503" s="27"/>
      <c r="K503" s="27"/>
      <c r="L503" s="16">
        <f t="shared" si="213"/>
        <v>791</v>
      </c>
    </row>
    <row r="504" spans="1:14" ht="25.5" hidden="1">
      <c r="A504" s="28" t="s">
        <v>43</v>
      </c>
      <c r="B504" s="24" t="s">
        <v>27</v>
      </c>
      <c r="C504" s="24" t="s">
        <v>57</v>
      </c>
      <c r="D504" s="24" t="s">
        <v>28</v>
      </c>
      <c r="E504" s="24" t="s">
        <v>432</v>
      </c>
      <c r="F504" s="24" t="s">
        <v>44</v>
      </c>
      <c r="G504" s="25">
        <v>2016.9</v>
      </c>
      <c r="H504" s="26"/>
      <c r="I504" s="27">
        <v>0.1</v>
      </c>
      <c r="J504" s="27"/>
      <c r="K504" s="27"/>
      <c r="L504" s="16">
        <f t="shared" si="213"/>
        <v>2017</v>
      </c>
    </row>
    <row r="505" spans="1:14" ht="25.5" hidden="1">
      <c r="A505" s="38" t="s">
        <v>436</v>
      </c>
      <c r="B505" s="24" t="s">
        <v>27</v>
      </c>
      <c r="C505" s="24" t="s">
        <v>57</v>
      </c>
      <c r="D505" s="24" t="s">
        <v>28</v>
      </c>
      <c r="E505" s="24" t="s">
        <v>432</v>
      </c>
      <c r="F505" s="24"/>
      <c r="G505" s="25">
        <f>G506+G507</f>
        <v>289798.8</v>
      </c>
      <c r="H505" s="25">
        <f>H506+H507</f>
        <v>0</v>
      </c>
      <c r="I505" s="25">
        <f>I506+I507</f>
        <v>54039.6</v>
      </c>
      <c r="J505" s="25"/>
      <c r="K505" s="36"/>
      <c r="L505" s="16">
        <f t="shared" si="213"/>
        <v>343838.39999999997</v>
      </c>
    </row>
    <row r="506" spans="1:14" ht="38.25" hidden="1">
      <c r="A506" s="28" t="s">
        <v>86</v>
      </c>
      <c r="B506" s="24" t="s">
        <v>27</v>
      </c>
      <c r="C506" s="24" t="s">
        <v>57</v>
      </c>
      <c r="D506" s="24" t="s">
        <v>28</v>
      </c>
      <c r="E506" s="24" t="s">
        <v>432</v>
      </c>
      <c r="F506" s="24" t="s">
        <v>87</v>
      </c>
      <c r="G506" s="25">
        <v>289798.8</v>
      </c>
      <c r="H506" s="26">
        <v>-1977.5</v>
      </c>
      <c r="I506" s="27">
        <f>280.2+53759.4</f>
        <v>54039.6</v>
      </c>
      <c r="J506" s="27"/>
      <c r="K506" s="27"/>
      <c r="L506" s="16">
        <f t="shared" si="213"/>
        <v>341860.89999999997</v>
      </c>
    </row>
    <row r="507" spans="1:14" hidden="1">
      <c r="A507" s="12" t="s">
        <v>80</v>
      </c>
      <c r="B507" s="24" t="s">
        <v>27</v>
      </c>
      <c r="C507" s="24" t="s">
        <v>57</v>
      </c>
      <c r="D507" s="24" t="s">
        <v>28</v>
      </c>
      <c r="E507" s="24" t="s">
        <v>432</v>
      </c>
      <c r="F507" s="24" t="s">
        <v>81</v>
      </c>
      <c r="G507" s="25"/>
      <c r="H507" s="26">
        <v>1977.5</v>
      </c>
      <c r="I507" s="27"/>
      <c r="J507" s="27"/>
      <c r="K507" s="27"/>
      <c r="L507" s="16">
        <f t="shared" si="213"/>
        <v>1977.5</v>
      </c>
    </row>
    <row r="508" spans="1:14" s="20" customFormat="1" ht="38.25" hidden="1">
      <c r="A508" s="101" t="s">
        <v>437</v>
      </c>
      <c r="B508" s="10" t="s">
        <v>27</v>
      </c>
      <c r="C508" s="10" t="s">
        <v>57</v>
      </c>
      <c r="D508" s="10" t="s">
        <v>28</v>
      </c>
      <c r="E508" s="10" t="s">
        <v>438</v>
      </c>
      <c r="F508" s="10"/>
      <c r="G508" s="11">
        <f>G509+G510</f>
        <v>0</v>
      </c>
      <c r="H508" s="11">
        <f>H509+H510</f>
        <v>3481.3000400000001</v>
      </c>
      <c r="I508" s="11">
        <f>I509+I510</f>
        <v>6121.8209999999999</v>
      </c>
      <c r="J508" s="11">
        <f>J509+J510</f>
        <v>0</v>
      </c>
      <c r="K508" s="11">
        <f t="shared" ref="K508:L508" si="218">K509+K510</f>
        <v>0</v>
      </c>
      <c r="L508" s="11">
        <f t="shared" si="218"/>
        <v>9603.12104</v>
      </c>
    </row>
    <row r="509" spans="1:14" ht="25.5" hidden="1">
      <c r="A509" s="28" t="s">
        <v>35</v>
      </c>
      <c r="B509" s="24" t="s">
        <v>27</v>
      </c>
      <c r="C509" s="24" t="s">
        <v>57</v>
      </c>
      <c r="D509" s="24" t="s">
        <v>28</v>
      </c>
      <c r="E509" s="24" t="s">
        <v>438</v>
      </c>
      <c r="F509" s="24" t="s">
        <v>193</v>
      </c>
      <c r="G509" s="25"/>
      <c r="H509" s="26">
        <v>1972.2185999999999</v>
      </c>
      <c r="I509" s="27">
        <f>1783.054+9.1</f>
        <v>1792.154</v>
      </c>
      <c r="J509" s="27"/>
      <c r="K509" s="27"/>
      <c r="L509" s="16">
        <f t="shared" si="213"/>
        <v>3764.3725999999997</v>
      </c>
    </row>
    <row r="510" spans="1:14" hidden="1">
      <c r="A510" s="12" t="s">
        <v>80</v>
      </c>
      <c r="B510" s="24" t="s">
        <v>27</v>
      </c>
      <c r="C510" s="24" t="s">
        <v>57</v>
      </c>
      <c r="D510" s="24" t="s">
        <v>28</v>
      </c>
      <c r="E510" s="24" t="s">
        <v>438</v>
      </c>
      <c r="F510" s="24" t="s">
        <v>81</v>
      </c>
      <c r="G510" s="25"/>
      <c r="H510" s="26">
        <v>1509.0814399999999</v>
      </c>
      <c r="I510" s="27">
        <f>3727.402+602.265</f>
        <v>4329.6670000000004</v>
      </c>
      <c r="J510" s="27"/>
      <c r="K510" s="27"/>
      <c r="L510" s="16">
        <f t="shared" si="213"/>
        <v>5838.7484400000003</v>
      </c>
    </row>
    <row r="511" spans="1:14" s="31" customFormat="1" ht="38.25" hidden="1">
      <c r="A511" s="55" t="s">
        <v>439</v>
      </c>
      <c r="B511" s="10" t="s">
        <v>27</v>
      </c>
      <c r="C511" s="10" t="s">
        <v>57</v>
      </c>
      <c r="D511" s="10" t="s">
        <v>28</v>
      </c>
      <c r="E511" s="10" t="s">
        <v>440</v>
      </c>
      <c r="F511" s="10"/>
      <c r="G511" s="11">
        <f>G515+G512+G513+G516+G517+G514</f>
        <v>114014.00000000001</v>
      </c>
      <c r="H511" s="11">
        <f>H515+H512+H513+H516+H517+H514</f>
        <v>0</v>
      </c>
      <c r="I511" s="11">
        <f>I515+I512+I513+I516+I517+I514</f>
        <v>2311.962</v>
      </c>
      <c r="J511" s="11">
        <f>J515+J512+J513+J516+J517+J514</f>
        <v>0</v>
      </c>
      <c r="K511" s="11">
        <f t="shared" ref="K511:L511" si="219">K515+K512+K513+K516+K517+K514</f>
        <v>0</v>
      </c>
      <c r="L511" s="11">
        <f t="shared" si="219"/>
        <v>116325.96200000001</v>
      </c>
    </row>
    <row r="512" spans="1:14" hidden="1">
      <c r="A512" s="12" t="s">
        <v>30</v>
      </c>
      <c r="B512" s="24" t="s">
        <v>27</v>
      </c>
      <c r="C512" s="24" t="s">
        <v>57</v>
      </c>
      <c r="D512" s="24" t="s">
        <v>28</v>
      </c>
      <c r="E512" s="24" t="s">
        <v>440</v>
      </c>
      <c r="F512" s="24" t="s">
        <v>192</v>
      </c>
      <c r="G512" s="25">
        <v>53804.535000000003</v>
      </c>
      <c r="H512" s="26"/>
      <c r="I512" s="27">
        <v>2311.962</v>
      </c>
      <c r="J512" s="27"/>
      <c r="K512" s="27"/>
      <c r="L512" s="16">
        <f t="shared" si="213"/>
        <v>56116.497000000003</v>
      </c>
    </row>
    <row r="513" spans="1:12" ht="25.5" hidden="1">
      <c r="A513" s="28" t="s">
        <v>35</v>
      </c>
      <c r="B513" s="24" t="s">
        <v>27</v>
      </c>
      <c r="C513" s="24" t="s">
        <v>57</v>
      </c>
      <c r="D513" s="24" t="s">
        <v>28</v>
      </c>
      <c r="E513" s="24" t="s">
        <v>440</v>
      </c>
      <c r="F513" s="24" t="s">
        <v>193</v>
      </c>
      <c r="G513" s="25">
        <v>3003.2550000000001</v>
      </c>
      <c r="H513" s="26"/>
      <c r="I513" s="27">
        <f>25.5</f>
        <v>25.5</v>
      </c>
      <c r="J513" s="27"/>
      <c r="K513" s="27"/>
      <c r="L513" s="16">
        <f t="shared" si="213"/>
        <v>3028.7550000000001</v>
      </c>
    </row>
    <row r="514" spans="1:12" ht="25.5" hidden="1">
      <c r="A514" s="28" t="s">
        <v>41</v>
      </c>
      <c r="B514" s="24" t="s">
        <v>27</v>
      </c>
      <c r="C514" s="24" t="s">
        <v>57</v>
      </c>
      <c r="D514" s="24" t="s">
        <v>28</v>
      </c>
      <c r="E514" s="24" t="s">
        <v>440</v>
      </c>
      <c r="F514" s="24" t="s">
        <v>42</v>
      </c>
      <c r="G514" s="25">
        <v>829.20500000000004</v>
      </c>
      <c r="H514" s="26"/>
      <c r="I514" s="27"/>
      <c r="J514" s="27"/>
      <c r="K514" s="27"/>
      <c r="L514" s="16">
        <f t="shared" si="213"/>
        <v>829.20500000000004</v>
      </c>
    </row>
    <row r="515" spans="1:12" ht="25.5" hidden="1">
      <c r="A515" s="28" t="s">
        <v>43</v>
      </c>
      <c r="B515" s="24" t="s">
        <v>27</v>
      </c>
      <c r="C515" s="24" t="s">
        <v>57</v>
      </c>
      <c r="D515" s="24" t="s">
        <v>28</v>
      </c>
      <c r="E515" s="24" t="s">
        <v>440</v>
      </c>
      <c r="F515" s="24" t="s">
        <v>44</v>
      </c>
      <c r="G515" s="25">
        <v>55142.080999999998</v>
      </c>
      <c r="H515" s="26"/>
      <c r="I515" s="27">
        <v>-30.5</v>
      </c>
      <c r="J515" s="27"/>
      <c r="K515" s="27"/>
      <c r="L515" s="16">
        <f t="shared" si="213"/>
        <v>55111.580999999998</v>
      </c>
    </row>
    <row r="516" spans="1:12" ht="25.5" hidden="1">
      <c r="A516" s="30" t="s">
        <v>45</v>
      </c>
      <c r="B516" s="24" t="s">
        <v>27</v>
      </c>
      <c r="C516" s="24" t="s">
        <v>57</v>
      </c>
      <c r="D516" s="24" t="s">
        <v>28</v>
      </c>
      <c r="E516" s="24" t="s">
        <v>440</v>
      </c>
      <c r="F516" s="24" t="s">
        <v>46</v>
      </c>
      <c r="G516" s="25">
        <v>1212.7380000000001</v>
      </c>
      <c r="H516" s="26"/>
      <c r="I516" s="27"/>
      <c r="J516" s="27"/>
      <c r="K516" s="27"/>
      <c r="L516" s="16">
        <f t="shared" si="213"/>
        <v>1212.7380000000001</v>
      </c>
    </row>
    <row r="517" spans="1:12" ht="25.5" hidden="1">
      <c r="A517" s="30" t="s">
        <v>47</v>
      </c>
      <c r="B517" s="24" t="s">
        <v>27</v>
      </c>
      <c r="C517" s="24" t="s">
        <v>57</v>
      </c>
      <c r="D517" s="24" t="s">
        <v>28</v>
      </c>
      <c r="E517" s="24" t="s">
        <v>440</v>
      </c>
      <c r="F517" s="24" t="s">
        <v>48</v>
      </c>
      <c r="G517" s="25">
        <v>22.186</v>
      </c>
      <c r="H517" s="26"/>
      <c r="I517" s="27">
        <v>5</v>
      </c>
      <c r="J517" s="27"/>
      <c r="K517" s="27"/>
      <c r="L517" s="16">
        <f t="shared" si="213"/>
        <v>27.186</v>
      </c>
    </row>
    <row r="518" spans="1:12" ht="25.5" hidden="1">
      <c r="A518" s="97" t="s">
        <v>1006</v>
      </c>
      <c r="B518" s="117" t="s">
        <v>27</v>
      </c>
      <c r="C518" s="117" t="s">
        <v>57</v>
      </c>
      <c r="D518" s="117" t="s">
        <v>28</v>
      </c>
      <c r="E518" s="117" t="s">
        <v>1005</v>
      </c>
      <c r="F518" s="117"/>
      <c r="G518" s="118">
        <f>G519+G520</f>
        <v>0</v>
      </c>
      <c r="H518" s="118">
        <f t="shared" ref="H518:L518" si="220">H519+H520</f>
        <v>0</v>
      </c>
      <c r="I518" s="118">
        <f t="shared" si="220"/>
        <v>0</v>
      </c>
      <c r="J518" s="118">
        <f t="shared" si="220"/>
        <v>0</v>
      </c>
      <c r="K518" s="118">
        <f t="shared" si="220"/>
        <v>500</v>
      </c>
      <c r="L518" s="118">
        <f t="shared" si="220"/>
        <v>500</v>
      </c>
    </row>
    <row r="519" spans="1:12" ht="25.5" hidden="1">
      <c r="A519" s="28" t="s">
        <v>43</v>
      </c>
      <c r="B519" s="24" t="s">
        <v>27</v>
      </c>
      <c r="C519" s="24" t="s">
        <v>57</v>
      </c>
      <c r="D519" s="24" t="s">
        <v>28</v>
      </c>
      <c r="E519" s="24" t="s">
        <v>1005</v>
      </c>
      <c r="F519" s="24" t="s">
        <v>44</v>
      </c>
      <c r="G519" s="25"/>
      <c r="H519" s="26"/>
      <c r="I519" s="27"/>
      <c r="J519" s="27"/>
      <c r="K519" s="27">
        <v>24.777000000000001</v>
      </c>
      <c r="L519" s="15">
        <f>K519+J519+I519+H519+G519</f>
        <v>24.777000000000001</v>
      </c>
    </row>
    <row r="520" spans="1:12" hidden="1">
      <c r="A520" s="12" t="s">
        <v>80</v>
      </c>
      <c r="B520" s="24" t="s">
        <v>27</v>
      </c>
      <c r="C520" s="24" t="s">
        <v>57</v>
      </c>
      <c r="D520" s="24" t="s">
        <v>28</v>
      </c>
      <c r="E520" s="24" t="s">
        <v>1005</v>
      </c>
      <c r="F520" s="24" t="s">
        <v>81</v>
      </c>
      <c r="G520" s="25"/>
      <c r="H520" s="26"/>
      <c r="I520" s="27"/>
      <c r="J520" s="27"/>
      <c r="K520" s="27">
        <v>475.22300000000001</v>
      </c>
      <c r="L520" s="15">
        <f>K520+J520+I520+H520+G520</f>
        <v>475.22300000000001</v>
      </c>
    </row>
    <row r="521" spans="1:12" s="20" customFormat="1" ht="25.5" hidden="1">
      <c r="A521" s="97" t="s">
        <v>1004</v>
      </c>
      <c r="B521" s="117" t="s">
        <v>27</v>
      </c>
      <c r="C521" s="117" t="s">
        <v>57</v>
      </c>
      <c r="D521" s="117" t="s">
        <v>28</v>
      </c>
      <c r="E521" s="117" t="s">
        <v>1003</v>
      </c>
      <c r="F521" s="117"/>
      <c r="G521" s="118">
        <f>G522+G523</f>
        <v>0</v>
      </c>
      <c r="H521" s="118">
        <f t="shared" ref="H521:L521" si="221">H522+H523</f>
        <v>0</v>
      </c>
      <c r="I521" s="118">
        <f t="shared" si="221"/>
        <v>0</v>
      </c>
      <c r="J521" s="118">
        <f t="shared" si="221"/>
        <v>0</v>
      </c>
      <c r="K521" s="118">
        <f t="shared" si="221"/>
        <v>1236</v>
      </c>
      <c r="L521" s="118">
        <f t="shared" si="221"/>
        <v>1236</v>
      </c>
    </row>
    <row r="522" spans="1:12" ht="25.5" hidden="1">
      <c r="A522" s="28" t="s">
        <v>43</v>
      </c>
      <c r="B522" s="24" t="s">
        <v>27</v>
      </c>
      <c r="C522" s="24" t="s">
        <v>57</v>
      </c>
      <c r="D522" s="24" t="s">
        <v>28</v>
      </c>
      <c r="E522" s="24" t="s">
        <v>1003</v>
      </c>
      <c r="F522" s="24" t="s">
        <v>44</v>
      </c>
      <c r="G522" s="25"/>
      <c r="H522" s="26"/>
      <c r="I522" s="27"/>
      <c r="J522" s="27"/>
      <c r="K522" s="27">
        <v>407.5</v>
      </c>
      <c r="L522" s="15">
        <f>G522+H522+I522+J522+K522</f>
        <v>407.5</v>
      </c>
    </row>
    <row r="523" spans="1:12" hidden="1">
      <c r="A523" s="12" t="s">
        <v>80</v>
      </c>
      <c r="B523" s="24" t="s">
        <v>27</v>
      </c>
      <c r="C523" s="24" t="s">
        <v>57</v>
      </c>
      <c r="D523" s="24" t="s">
        <v>28</v>
      </c>
      <c r="E523" s="24" t="s">
        <v>1003</v>
      </c>
      <c r="F523" s="24" t="s">
        <v>81</v>
      </c>
      <c r="G523" s="25"/>
      <c r="H523" s="26"/>
      <c r="I523" s="27"/>
      <c r="J523" s="27"/>
      <c r="K523" s="27">
        <v>828.5</v>
      </c>
      <c r="L523" s="15">
        <f>G523+H523+I523+J523+K523</f>
        <v>828.5</v>
      </c>
    </row>
    <row r="524" spans="1:12" s="20" customFormat="1" ht="63.75" hidden="1">
      <c r="A524" s="61" t="s">
        <v>441</v>
      </c>
      <c r="B524" s="10" t="s">
        <v>27</v>
      </c>
      <c r="C524" s="10" t="s">
        <v>57</v>
      </c>
      <c r="D524" s="10" t="s">
        <v>28</v>
      </c>
      <c r="E524" s="10" t="s">
        <v>442</v>
      </c>
      <c r="F524" s="10"/>
      <c r="G524" s="11">
        <f>G525+G526</f>
        <v>0</v>
      </c>
      <c r="H524" s="11">
        <f>H525+H526</f>
        <v>0</v>
      </c>
      <c r="I524" s="11">
        <f>I525+I526</f>
        <v>0</v>
      </c>
      <c r="J524" s="11">
        <f>J525+J526</f>
        <v>8160</v>
      </c>
      <c r="K524" s="11">
        <f t="shared" ref="K524:L524" si="222">K525+K526</f>
        <v>0</v>
      </c>
      <c r="L524" s="11">
        <f t="shared" si="222"/>
        <v>8160</v>
      </c>
    </row>
    <row r="525" spans="1:12" hidden="1">
      <c r="A525" s="12" t="s">
        <v>30</v>
      </c>
      <c r="B525" s="24" t="s">
        <v>27</v>
      </c>
      <c r="C525" s="24" t="s">
        <v>57</v>
      </c>
      <c r="D525" s="24" t="s">
        <v>28</v>
      </c>
      <c r="E525" s="24" t="s">
        <v>442</v>
      </c>
      <c r="F525" s="24" t="s">
        <v>192</v>
      </c>
      <c r="G525" s="25"/>
      <c r="H525" s="26"/>
      <c r="I525" s="27"/>
      <c r="J525" s="27">
        <f>2383.4+3382</f>
        <v>5765.4</v>
      </c>
      <c r="K525" s="27"/>
      <c r="L525" s="16">
        <f t="shared" si="213"/>
        <v>5765.4</v>
      </c>
    </row>
    <row r="526" spans="1:12" ht="38.25" hidden="1">
      <c r="A526" s="28" t="s">
        <v>86</v>
      </c>
      <c r="B526" s="24" t="s">
        <v>27</v>
      </c>
      <c r="C526" s="24" t="s">
        <v>57</v>
      </c>
      <c r="D526" s="24" t="s">
        <v>28</v>
      </c>
      <c r="E526" s="24" t="s">
        <v>442</v>
      </c>
      <c r="F526" s="24" t="s">
        <v>87</v>
      </c>
      <c r="G526" s="25"/>
      <c r="H526" s="26"/>
      <c r="I526" s="27"/>
      <c r="J526" s="27">
        <f>2164.6+230</f>
        <v>2394.6</v>
      </c>
      <c r="K526" s="27"/>
      <c r="L526" s="16">
        <f t="shared" si="213"/>
        <v>2394.6</v>
      </c>
    </row>
    <row r="527" spans="1:12" s="20" customFormat="1" ht="25.5">
      <c r="A527" s="269" t="s">
        <v>443</v>
      </c>
      <c r="B527" s="243" t="s">
        <v>27</v>
      </c>
      <c r="C527" s="243" t="s">
        <v>57</v>
      </c>
      <c r="D527" s="243" t="s">
        <v>28</v>
      </c>
      <c r="E527" s="243" t="s">
        <v>444</v>
      </c>
      <c r="F527" s="243"/>
      <c r="G527" s="244">
        <f>G528</f>
        <v>0</v>
      </c>
      <c r="H527" s="244">
        <f>H528</f>
        <v>0</v>
      </c>
      <c r="I527" s="244">
        <f>I528</f>
        <v>3383</v>
      </c>
      <c r="J527" s="244">
        <f>J528</f>
        <v>-2500</v>
      </c>
      <c r="K527" s="244">
        <f t="shared" ref="K527:L527" si="223">K528</f>
        <v>0</v>
      </c>
      <c r="L527" s="244">
        <f t="shared" si="223"/>
        <v>883</v>
      </c>
    </row>
    <row r="528" spans="1:12" ht="38.25">
      <c r="A528" s="262" t="s">
        <v>173</v>
      </c>
      <c r="B528" s="247" t="s">
        <v>27</v>
      </c>
      <c r="C528" s="247" t="s">
        <v>57</v>
      </c>
      <c r="D528" s="247" t="s">
        <v>28</v>
      </c>
      <c r="E528" s="247" t="s">
        <v>444</v>
      </c>
      <c r="F528" s="247" t="s">
        <v>174</v>
      </c>
      <c r="G528" s="248"/>
      <c r="H528" s="258"/>
      <c r="I528" s="259">
        <v>3383</v>
      </c>
      <c r="J528" s="259">
        <v>-2500</v>
      </c>
      <c r="K528" s="259"/>
      <c r="L528" s="250">
        <f t="shared" si="213"/>
        <v>883</v>
      </c>
    </row>
    <row r="529" spans="1:12" s="20" customFormat="1">
      <c r="A529" s="269" t="s">
        <v>445</v>
      </c>
      <c r="B529" s="243" t="s">
        <v>27</v>
      </c>
      <c r="C529" s="243" t="s">
        <v>57</v>
      </c>
      <c r="D529" s="243" t="s">
        <v>28</v>
      </c>
      <c r="E529" s="243" t="s">
        <v>446</v>
      </c>
      <c r="F529" s="243"/>
      <c r="G529" s="244">
        <f>G530</f>
        <v>0</v>
      </c>
      <c r="H529" s="244">
        <f>H530</f>
        <v>0</v>
      </c>
      <c r="I529" s="244">
        <f>I530</f>
        <v>3168</v>
      </c>
      <c r="J529" s="244">
        <f>J530</f>
        <v>0</v>
      </c>
      <c r="K529" s="244">
        <f t="shared" ref="K529:L529" si="224">K530</f>
        <v>0</v>
      </c>
      <c r="L529" s="244">
        <f t="shared" si="224"/>
        <v>3168</v>
      </c>
    </row>
    <row r="530" spans="1:12" ht="38.25">
      <c r="A530" s="262" t="s">
        <v>173</v>
      </c>
      <c r="B530" s="247" t="s">
        <v>27</v>
      </c>
      <c r="C530" s="247" t="s">
        <v>57</v>
      </c>
      <c r="D530" s="247" t="s">
        <v>28</v>
      </c>
      <c r="E530" s="247" t="s">
        <v>446</v>
      </c>
      <c r="F530" s="247" t="s">
        <v>174</v>
      </c>
      <c r="G530" s="248"/>
      <c r="H530" s="258"/>
      <c r="I530" s="259">
        <v>3168</v>
      </c>
      <c r="J530" s="259"/>
      <c r="K530" s="259"/>
      <c r="L530" s="250">
        <f t="shared" si="213"/>
        <v>3168</v>
      </c>
    </row>
    <row r="531" spans="1:12" hidden="1">
      <c r="A531" s="17" t="s">
        <v>447</v>
      </c>
      <c r="B531" s="18"/>
      <c r="C531" s="18" t="s">
        <v>57</v>
      </c>
      <c r="D531" s="18" t="s">
        <v>57</v>
      </c>
      <c r="E531" s="18"/>
      <c r="F531" s="18"/>
      <c r="G531" s="19">
        <f>G532+G543+G613+G655+G663+G660+G657</f>
        <v>18227.3</v>
      </c>
      <c r="H531" s="19">
        <f>H532+H543+H613+H655+H663+H660+H657</f>
        <v>0</v>
      </c>
      <c r="I531" s="19">
        <f>I532+I543+I613+I655+I663+I660+I657</f>
        <v>8739.4</v>
      </c>
      <c r="J531" s="19">
        <f>J532+J543+J613+J655+J663+J660+J657</f>
        <v>1631.7080000000001</v>
      </c>
      <c r="K531" s="19">
        <f t="shared" ref="K531:L531" si="225">K532+K543+K613+K655+K663+K660+K657</f>
        <v>0</v>
      </c>
      <c r="L531" s="19">
        <f t="shared" si="225"/>
        <v>28598.408000000003</v>
      </c>
    </row>
    <row r="532" spans="1:12" s="20" customFormat="1" hidden="1">
      <c r="A532" s="82" t="s">
        <v>448</v>
      </c>
      <c r="B532" s="42" t="s">
        <v>27</v>
      </c>
      <c r="C532" s="42" t="s">
        <v>57</v>
      </c>
      <c r="D532" s="42" t="s">
        <v>57</v>
      </c>
      <c r="E532" s="42" t="s">
        <v>449</v>
      </c>
      <c r="F532" s="42"/>
      <c r="G532" s="66">
        <f>G533+G536+G538+G540</f>
        <v>15249.3</v>
      </c>
      <c r="H532" s="66">
        <f>H533+H536+H538+H540</f>
        <v>0</v>
      </c>
      <c r="I532" s="66">
        <f>I533+I536+I538+I540</f>
        <v>800</v>
      </c>
      <c r="J532" s="66">
        <f>J533+J536+J538+J540</f>
        <v>1631.7080000000001</v>
      </c>
      <c r="K532" s="66">
        <f t="shared" ref="K532:L532" si="226">K533+K536+K538+K540</f>
        <v>0</v>
      </c>
      <c r="L532" s="66">
        <f t="shared" si="226"/>
        <v>17681.008000000002</v>
      </c>
    </row>
    <row r="533" spans="1:12" s="110" customFormat="1" ht="25.5" hidden="1">
      <c r="A533" s="68" t="s">
        <v>450</v>
      </c>
      <c r="B533" s="18" t="s">
        <v>27</v>
      </c>
      <c r="C533" s="18" t="s">
        <v>57</v>
      </c>
      <c r="D533" s="18" t="s">
        <v>57</v>
      </c>
      <c r="E533" s="18" t="s">
        <v>451</v>
      </c>
      <c r="F533" s="18"/>
      <c r="G533" s="19">
        <f>G535+G534</f>
        <v>4400</v>
      </c>
      <c r="H533" s="19">
        <f>H535+H534</f>
        <v>0</v>
      </c>
      <c r="I533" s="19">
        <f>I535+I534</f>
        <v>0</v>
      </c>
      <c r="J533" s="19">
        <f>J535+J534</f>
        <v>1715</v>
      </c>
      <c r="K533" s="19">
        <f t="shared" ref="K533:L533" si="227">K535+K534</f>
        <v>0</v>
      </c>
      <c r="L533" s="19">
        <f t="shared" si="227"/>
        <v>6115</v>
      </c>
    </row>
    <row r="534" spans="1:12" s="111" customFormat="1" ht="25.5" hidden="1">
      <c r="A534" s="90" t="s">
        <v>43</v>
      </c>
      <c r="B534" s="24" t="s">
        <v>27</v>
      </c>
      <c r="C534" s="24" t="s">
        <v>57</v>
      </c>
      <c r="D534" s="24" t="s">
        <v>57</v>
      </c>
      <c r="E534" s="24" t="s">
        <v>451</v>
      </c>
      <c r="F534" s="24" t="s">
        <v>44</v>
      </c>
      <c r="G534" s="25"/>
      <c r="H534" s="25"/>
      <c r="I534" s="36"/>
      <c r="J534" s="36">
        <v>30</v>
      </c>
      <c r="K534" s="36"/>
      <c r="L534" s="16">
        <f t="shared" si="213"/>
        <v>30</v>
      </c>
    </row>
    <row r="535" spans="1:12" s="111" customFormat="1" hidden="1">
      <c r="A535" s="12" t="s">
        <v>452</v>
      </c>
      <c r="B535" s="24" t="s">
        <v>27</v>
      </c>
      <c r="C535" s="24" t="s">
        <v>57</v>
      </c>
      <c r="D535" s="24" t="s">
        <v>57</v>
      </c>
      <c r="E535" s="24" t="s">
        <v>451</v>
      </c>
      <c r="F535" s="24" t="s">
        <v>453</v>
      </c>
      <c r="G535" s="25">
        <v>4400</v>
      </c>
      <c r="H535" s="112"/>
      <c r="I535" s="113"/>
      <c r="J535" s="27">
        <v>1685</v>
      </c>
      <c r="K535" s="27"/>
      <c r="L535" s="16">
        <f t="shared" si="213"/>
        <v>6085</v>
      </c>
    </row>
    <row r="536" spans="1:12" s="20" customFormat="1" ht="25.5" hidden="1">
      <c r="A536" s="68" t="s">
        <v>454</v>
      </c>
      <c r="B536" s="18" t="s">
        <v>27</v>
      </c>
      <c r="C536" s="18" t="s">
        <v>57</v>
      </c>
      <c r="D536" s="18" t="s">
        <v>57</v>
      </c>
      <c r="E536" s="18" t="s">
        <v>455</v>
      </c>
      <c r="F536" s="18"/>
      <c r="G536" s="19">
        <f>G537</f>
        <v>1500</v>
      </c>
      <c r="H536" s="19">
        <f>H537</f>
        <v>0</v>
      </c>
      <c r="I536" s="19">
        <f>I537</f>
        <v>0</v>
      </c>
      <c r="J536" s="19">
        <f>J537</f>
        <v>0</v>
      </c>
      <c r="K536" s="19">
        <f t="shared" ref="K536:L536" si="228">K537</f>
        <v>800</v>
      </c>
      <c r="L536" s="19">
        <f t="shared" si="228"/>
        <v>2300</v>
      </c>
    </row>
    <row r="537" spans="1:12" hidden="1">
      <c r="A537" s="12" t="s">
        <v>80</v>
      </c>
      <c r="B537" s="24" t="s">
        <v>27</v>
      </c>
      <c r="C537" s="24" t="s">
        <v>57</v>
      </c>
      <c r="D537" s="24" t="s">
        <v>57</v>
      </c>
      <c r="E537" s="24" t="s">
        <v>455</v>
      </c>
      <c r="F537" s="24" t="s">
        <v>81</v>
      </c>
      <c r="G537" s="25">
        <v>1500</v>
      </c>
      <c r="H537" s="26"/>
      <c r="I537" s="27"/>
      <c r="J537" s="27"/>
      <c r="K537" s="27">
        <v>800</v>
      </c>
      <c r="L537" s="16">
        <f t="shared" si="213"/>
        <v>2300</v>
      </c>
    </row>
    <row r="538" spans="1:12" s="20" customFormat="1" ht="38.25" hidden="1">
      <c r="A538" s="68" t="s">
        <v>456</v>
      </c>
      <c r="B538" s="18" t="s">
        <v>27</v>
      </c>
      <c r="C538" s="18" t="s">
        <v>57</v>
      </c>
      <c r="D538" s="18" t="s">
        <v>57</v>
      </c>
      <c r="E538" s="18" t="s">
        <v>457</v>
      </c>
      <c r="F538" s="18"/>
      <c r="G538" s="19">
        <f>G539</f>
        <v>4000</v>
      </c>
      <c r="H538" s="19">
        <f>H539</f>
        <v>0</v>
      </c>
      <c r="I538" s="19">
        <f>I539</f>
        <v>0</v>
      </c>
      <c r="J538" s="19">
        <f>J539</f>
        <v>-83.29200000000003</v>
      </c>
      <c r="K538" s="19">
        <f t="shared" ref="K538:L538" si="229">K539</f>
        <v>0</v>
      </c>
      <c r="L538" s="19">
        <f t="shared" si="229"/>
        <v>3916.7080000000001</v>
      </c>
    </row>
    <row r="539" spans="1:12" hidden="1">
      <c r="A539" s="12" t="s">
        <v>80</v>
      </c>
      <c r="B539" s="24" t="s">
        <v>27</v>
      </c>
      <c r="C539" s="24" t="s">
        <v>57</v>
      </c>
      <c r="D539" s="24" t="s">
        <v>57</v>
      </c>
      <c r="E539" s="24" t="s">
        <v>457</v>
      </c>
      <c r="F539" s="24" t="s">
        <v>81</v>
      </c>
      <c r="G539" s="25">
        <v>4000</v>
      </c>
      <c r="H539" s="26"/>
      <c r="I539" s="27"/>
      <c r="J539" s="27">
        <f>652-735.292</f>
        <v>-83.29200000000003</v>
      </c>
      <c r="K539" s="27"/>
      <c r="L539" s="16">
        <f t="shared" si="213"/>
        <v>3916.7080000000001</v>
      </c>
    </row>
    <row r="540" spans="1:12" s="84" customFormat="1" ht="25.5" hidden="1">
      <c r="A540" s="6" t="s">
        <v>458</v>
      </c>
      <c r="B540" s="7" t="s">
        <v>27</v>
      </c>
      <c r="C540" s="7" t="s">
        <v>57</v>
      </c>
      <c r="D540" s="7" t="s">
        <v>57</v>
      </c>
      <c r="E540" s="7" t="s">
        <v>459</v>
      </c>
      <c r="F540" s="7"/>
      <c r="G540" s="5">
        <f>G541+G542</f>
        <v>5349.3</v>
      </c>
      <c r="H540" s="5">
        <f>H541+H542</f>
        <v>0</v>
      </c>
      <c r="I540" s="5">
        <f>I541+I542</f>
        <v>800</v>
      </c>
      <c r="J540" s="5">
        <f>J541+J542</f>
        <v>0</v>
      </c>
      <c r="K540" s="5">
        <f t="shared" ref="K540:L540" si="230">K541+K542</f>
        <v>-800</v>
      </c>
      <c r="L540" s="5">
        <f t="shared" si="230"/>
        <v>5349.2999999999993</v>
      </c>
    </row>
    <row r="541" spans="1:12" ht="51" hidden="1">
      <c r="A541" s="100" t="s">
        <v>349</v>
      </c>
      <c r="B541" s="24" t="s">
        <v>27</v>
      </c>
      <c r="C541" s="24" t="s">
        <v>57</v>
      </c>
      <c r="D541" s="24" t="s">
        <v>57</v>
      </c>
      <c r="E541" s="24" t="s">
        <v>459</v>
      </c>
      <c r="F541" s="24" t="s">
        <v>87</v>
      </c>
      <c r="G541" s="14">
        <v>5021.7</v>
      </c>
      <c r="H541" s="26"/>
      <c r="I541" s="27"/>
      <c r="J541" s="27"/>
      <c r="K541" s="27"/>
      <c r="L541" s="16">
        <f t="shared" si="213"/>
        <v>5021.7</v>
      </c>
    </row>
    <row r="542" spans="1:12" hidden="1">
      <c r="A542" s="12" t="s">
        <v>80</v>
      </c>
      <c r="B542" s="24" t="s">
        <v>27</v>
      </c>
      <c r="C542" s="24" t="s">
        <v>57</v>
      </c>
      <c r="D542" s="24" t="s">
        <v>57</v>
      </c>
      <c r="E542" s="24" t="s">
        <v>459</v>
      </c>
      <c r="F542" s="24" t="s">
        <v>81</v>
      </c>
      <c r="G542" s="14">
        <v>327.60000000000002</v>
      </c>
      <c r="H542" s="26"/>
      <c r="I542" s="27">
        <v>800</v>
      </c>
      <c r="J542" s="27"/>
      <c r="K542" s="27">
        <v>-800</v>
      </c>
      <c r="L542" s="16">
        <f t="shared" si="213"/>
        <v>327.59999999999991</v>
      </c>
    </row>
    <row r="543" spans="1:12" s="20" customFormat="1" ht="25.5" hidden="1">
      <c r="A543" s="47" t="s">
        <v>460</v>
      </c>
      <c r="B543" s="42" t="s">
        <v>27</v>
      </c>
      <c r="C543" s="42" t="s">
        <v>57</v>
      </c>
      <c r="D543" s="42" t="s">
        <v>57</v>
      </c>
      <c r="E543" s="42" t="s">
        <v>461</v>
      </c>
      <c r="F543" s="42"/>
      <c r="G543" s="66">
        <f>G544</f>
        <v>1597</v>
      </c>
      <c r="H543" s="66">
        <f>H544</f>
        <v>0</v>
      </c>
      <c r="I543" s="66">
        <f>I544</f>
        <v>0</v>
      </c>
      <c r="J543" s="66">
        <f>J544</f>
        <v>0</v>
      </c>
      <c r="K543" s="66">
        <f t="shared" ref="K543:L543" si="231">K544</f>
        <v>0</v>
      </c>
      <c r="L543" s="66">
        <f t="shared" si="231"/>
        <v>1597</v>
      </c>
    </row>
    <row r="544" spans="1:12" s="20" customFormat="1" hidden="1">
      <c r="A544" s="48" t="s">
        <v>462</v>
      </c>
      <c r="B544" s="18" t="s">
        <v>27</v>
      </c>
      <c r="C544" s="18" t="s">
        <v>57</v>
      </c>
      <c r="D544" s="18" t="s">
        <v>57</v>
      </c>
      <c r="E544" s="18" t="s">
        <v>463</v>
      </c>
      <c r="F544" s="18"/>
      <c r="G544" s="19">
        <f>G545+G547+G549+G551+G553+G555+G557+G559+G561+G563+G565+G567+G569+G571+G573+G575+G577+G579+G581+G583+G585+G587+G589+G591+G593+G595+G597+G599+G601+G603+G605+G607+G609+G611</f>
        <v>1597</v>
      </c>
      <c r="H544" s="19">
        <f>H545+H547+H549+H551+H553+H555+H557+H559+H561+H563+H565+H567+H569+H571+H573+H575+H577+H579+H581+H583+H585+H587+H589+H591+H593+H595+H597+H599+H601+H603+H605+H607+H609+H611</f>
        <v>0</v>
      </c>
      <c r="I544" s="19">
        <f>I545+I547+I549+I551+I553+I555+I557+I559+I561+I563+I565+I567+I569+I571+I573+I575+I577+I579+I581+I583+I585+I587+I589+I591+I593+I595+I597+I599+I601+I603+I605+I607+I609+I611</f>
        <v>0</v>
      </c>
      <c r="J544" s="19">
        <f>J545+J547+J549+J551+J553+J555+J557+J559+J561+J563+J565+J567+J569+J571+J573+J575+J577+J579+J581+J583+J585+J587+J589+J591+J593+J595+J597+J599+J601+J603+J605+J607+J609+J611</f>
        <v>0</v>
      </c>
      <c r="K544" s="19">
        <f t="shared" ref="K544:L544" si="232">K545+K547+K549+K551+K553+K555+K557+K559+K561+K563+K565+K567+K569+K571+K573+K575+K577+K579+K581+K583+K585+K587+K589+K591+K593+K595+K597+K599+K601+K603+K605+K607+K609+K611</f>
        <v>0</v>
      </c>
      <c r="L544" s="19">
        <f t="shared" si="232"/>
        <v>1597</v>
      </c>
    </row>
    <row r="545" spans="1:12" s="20" customFormat="1" ht="24.75" hidden="1" customHeight="1">
      <c r="A545" s="48" t="s">
        <v>464</v>
      </c>
      <c r="B545" s="18" t="s">
        <v>27</v>
      </c>
      <c r="C545" s="18" t="s">
        <v>57</v>
      </c>
      <c r="D545" s="18" t="s">
        <v>57</v>
      </c>
      <c r="E545" s="18" t="s">
        <v>465</v>
      </c>
      <c r="F545" s="18"/>
      <c r="G545" s="19">
        <f>G546</f>
        <v>5</v>
      </c>
      <c r="H545" s="19">
        <f>H546</f>
        <v>0</v>
      </c>
      <c r="I545" s="19">
        <f>I546</f>
        <v>0</v>
      </c>
      <c r="J545" s="19">
        <f>J546</f>
        <v>0</v>
      </c>
      <c r="K545" s="19">
        <f t="shared" ref="K545:L545" si="233">K546</f>
        <v>0</v>
      </c>
      <c r="L545" s="19">
        <f t="shared" si="233"/>
        <v>5</v>
      </c>
    </row>
    <row r="546" spans="1:12" ht="25.5" hidden="1">
      <c r="A546" s="90" t="s">
        <v>43</v>
      </c>
      <c r="B546" s="24" t="s">
        <v>27</v>
      </c>
      <c r="C546" s="24" t="s">
        <v>57</v>
      </c>
      <c r="D546" s="24" t="s">
        <v>57</v>
      </c>
      <c r="E546" s="24" t="s">
        <v>465</v>
      </c>
      <c r="F546" s="24" t="s">
        <v>44</v>
      </c>
      <c r="G546" s="25">
        <v>5</v>
      </c>
      <c r="H546" s="26"/>
      <c r="I546" s="27"/>
      <c r="J546" s="27"/>
      <c r="K546" s="27"/>
      <c r="L546" s="16">
        <f t="shared" si="213"/>
        <v>5</v>
      </c>
    </row>
    <row r="547" spans="1:12" s="20" customFormat="1" ht="40.5" hidden="1" customHeight="1">
      <c r="A547" s="48" t="s">
        <v>466</v>
      </c>
      <c r="B547" s="18" t="s">
        <v>27</v>
      </c>
      <c r="C547" s="18" t="s">
        <v>57</v>
      </c>
      <c r="D547" s="18" t="s">
        <v>57</v>
      </c>
      <c r="E547" s="18" t="s">
        <v>467</v>
      </c>
      <c r="F547" s="18"/>
      <c r="G547" s="19">
        <f>G548</f>
        <v>8</v>
      </c>
      <c r="H547" s="19">
        <f>H548</f>
        <v>0</v>
      </c>
      <c r="I547" s="19">
        <f>I548</f>
        <v>0</v>
      </c>
      <c r="J547" s="19">
        <f>J548</f>
        <v>0</v>
      </c>
      <c r="K547" s="19">
        <f t="shared" ref="K547:L547" si="234">K548</f>
        <v>0</v>
      </c>
      <c r="L547" s="19">
        <f t="shared" si="234"/>
        <v>8</v>
      </c>
    </row>
    <row r="548" spans="1:12" ht="25.5" hidden="1">
      <c r="A548" s="90" t="s">
        <v>43</v>
      </c>
      <c r="B548" s="24" t="s">
        <v>27</v>
      </c>
      <c r="C548" s="24" t="s">
        <v>57</v>
      </c>
      <c r="D548" s="24" t="s">
        <v>57</v>
      </c>
      <c r="E548" s="24" t="s">
        <v>467</v>
      </c>
      <c r="F548" s="24" t="s">
        <v>44</v>
      </c>
      <c r="G548" s="25">
        <v>8</v>
      </c>
      <c r="H548" s="26"/>
      <c r="I548" s="27"/>
      <c r="J548" s="27"/>
      <c r="K548" s="27"/>
      <c r="L548" s="16">
        <f t="shared" si="213"/>
        <v>8</v>
      </c>
    </row>
    <row r="549" spans="1:12" s="20" customFormat="1" ht="38.25" hidden="1" customHeight="1">
      <c r="A549" s="48" t="s">
        <v>468</v>
      </c>
      <c r="B549" s="18" t="s">
        <v>27</v>
      </c>
      <c r="C549" s="18" t="s">
        <v>57</v>
      </c>
      <c r="D549" s="18" t="s">
        <v>57</v>
      </c>
      <c r="E549" s="18" t="s">
        <v>469</v>
      </c>
      <c r="F549" s="18"/>
      <c r="G549" s="19">
        <f>G550</f>
        <v>60</v>
      </c>
      <c r="H549" s="19">
        <f>H550</f>
        <v>0</v>
      </c>
      <c r="I549" s="19">
        <f>I550</f>
        <v>0</v>
      </c>
      <c r="J549" s="19">
        <f>J550</f>
        <v>0</v>
      </c>
      <c r="K549" s="19">
        <f t="shared" ref="K549:L549" si="235">K550</f>
        <v>0</v>
      </c>
      <c r="L549" s="19">
        <f t="shared" si="235"/>
        <v>60</v>
      </c>
    </row>
    <row r="550" spans="1:12" ht="25.5" hidden="1">
      <c r="A550" s="90" t="s">
        <v>43</v>
      </c>
      <c r="B550" s="24" t="s">
        <v>27</v>
      </c>
      <c r="C550" s="24" t="s">
        <v>57</v>
      </c>
      <c r="D550" s="24" t="s">
        <v>57</v>
      </c>
      <c r="E550" s="24" t="s">
        <v>469</v>
      </c>
      <c r="F550" s="24" t="s">
        <v>44</v>
      </c>
      <c r="G550" s="25">
        <v>60</v>
      </c>
      <c r="H550" s="26"/>
      <c r="I550" s="27"/>
      <c r="J550" s="27"/>
      <c r="K550" s="27"/>
      <c r="L550" s="16">
        <f t="shared" si="213"/>
        <v>60</v>
      </c>
    </row>
    <row r="551" spans="1:12" s="20" customFormat="1" ht="25.5" hidden="1" customHeight="1">
      <c r="A551" s="48" t="s">
        <v>470</v>
      </c>
      <c r="B551" s="18" t="s">
        <v>27</v>
      </c>
      <c r="C551" s="18" t="s">
        <v>57</v>
      </c>
      <c r="D551" s="18" t="s">
        <v>57</v>
      </c>
      <c r="E551" s="18" t="s">
        <v>471</v>
      </c>
      <c r="F551" s="18"/>
      <c r="G551" s="19">
        <f>G552</f>
        <v>100</v>
      </c>
      <c r="H551" s="19">
        <f>H552</f>
        <v>0</v>
      </c>
      <c r="I551" s="19">
        <f>I552</f>
        <v>0</v>
      </c>
      <c r="J551" s="19">
        <f>J552</f>
        <v>0</v>
      </c>
      <c r="K551" s="19">
        <f t="shared" ref="K551:L551" si="236">K552</f>
        <v>0</v>
      </c>
      <c r="L551" s="19">
        <f t="shared" si="236"/>
        <v>100</v>
      </c>
    </row>
    <row r="552" spans="1:12" ht="25.5" hidden="1">
      <c r="A552" s="90" t="s">
        <v>43</v>
      </c>
      <c r="B552" s="24" t="s">
        <v>27</v>
      </c>
      <c r="C552" s="24" t="s">
        <v>57</v>
      </c>
      <c r="D552" s="24" t="s">
        <v>57</v>
      </c>
      <c r="E552" s="24" t="s">
        <v>471</v>
      </c>
      <c r="F552" s="24" t="s">
        <v>44</v>
      </c>
      <c r="G552" s="25">
        <v>100</v>
      </c>
      <c r="H552" s="26"/>
      <c r="I552" s="27"/>
      <c r="J552" s="27"/>
      <c r="K552" s="27"/>
      <c r="L552" s="16">
        <f t="shared" ref="L552:L612" si="237">I552+H552+G552+J552+K552</f>
        <v>100</v>
      </c>
    </row>
    <row r="553" spans="1:12" s="20" customFormat="1" ht="27" hidden="1" customHeight="1">
      <c r="A553" s="48" t="s">
        <v>472</v>
      </c>
      <c r="B553" s="18" t="s">
        <v>27</v>
      </c>
      <c r="C553" s="18" t="s">
        <v>57</v>
      </c>
      <c r="D553" s="18" t="s">
        <v>57</v>
      </c>
      <c r="E553" s="18" t="s">
        <v>473</v>
      </c>
      <c r="F553" s="18"/>
      <c r="G553" s="19">
        <f>G554</f>
        <v>40</v>
      </c>
      <c r="H553" s="19">
        <f>H554</f>
        <v>0</v>
      </c>
      <c r="I553" s="19">
        <f>I554</f>
        <v>0</v>
      </c>
      <c r="J553" s="19">
        <f>J554</f>
        <v>0</v>
      </c>
      <c r="K553" s="19">
        <f t="shared" ref="K553:L553" si="238">K554</f>
        <v>0</v>
      </c>
      <c r="L553" s="19">
        <f t="shared" si="238"/>
        <v>40</v>
      </c>
    </row>
    <row r="554" spans="1:12" ht="25.5" hidden="1">
      <c r="A554" s="90" t="s">
        <v>43</v>
      </c>
      <c r="B554" s="24" t="s">
        <v>27</v>
      </c>
      <c r="C554" s="24" t="s">
        <v>57</v>
      </c>
      <c r="D554" s="24" t="s">
        <v>57</v>
      </c>
      <c r="E554" s="24" t="s">
        <v>473</v>
      </c>
      <c r="F554" s="24" t="s">
        <v>44</v>
      </c>
      <c r="G554" s="25">
        <v>40</v>
      </c>
      <c r="H554" s="26"/>
      <c r="I554" s="27"/>
      <c r="J554" s="27"/>
      <c r="K554" s="27"/>
      <c r="L554" s="16">
        <f t="shared" si="237"/>
        <v>40</v>
      </c>
    </row>
    <row r="555" spans="1:12" s="20" customFormat="1" ht="42" hidden="1" customHeight="1">
      <c r="A555" s="48" t="s">
        <v>474</v>
      </c>
      <c r="B555" s="18" t="s">
        <v>27</v>
      </c>
      <c r="C555" s="18" t="s">
        <v>57</v>
      </c>
      <c r="D555" s="18" t="s">
        <v>57</v>
      </c>
      <c r="E555" s="18" t="s">
        <v>475</v>
      </c>
      <c r="F555" s="18"/>
      <c r="G555" s="19">
        <f>G556</f>
        <v>50</v>
      </c>
      <c r="H555" s="19">
        <f>H556</f>
        <v>0</v>
      </c>
      <c r="I555" s="19">
        <f>I556</f>
        <v>0</v>
      </c>
      <c r="J555" s="19">
        <f>J556</f>
        <v>0</v>
      </c>
      <c r="K555" s="19">
        <f t="shared" ref="K555:L555" si="239">K556</f>
        <v>0</v>
      </c>
      <c r="L555" s="19">
        <f t="shared" si="239"/>
        <v>50</v>
      </c>
    </row>
    <row r="556" spans="1:12" ht="25.5" hidden="1">
      <c r="A556" s="90" t="s">
        <v>43</v>
      </c>
      <c r="B556" s="24" t="s">
        <v>27</v>
      </c>
      <c r="C556" s="24" t="s">
        <v>57</v>
      </c>
      <c r="D556" s="24" t="s">
        <v>57</v>
      </c>
      <c r="E556" s="24" t="s">
        <v>475</v>
      </c>
      <c r="F556" s="24" t="s">
        <v>44</v>
      </c>
      <c r="G556" s="25">
        <v>50</v>
      </c>
      <c r="H556" s="26"/>
      <c r="I556" s="27"/>
      <c r="J556" s="27"/>
      <c r="K556" s="27"/>
      <c r="L556" s="16">
        <f t="shared" si="237"/>
        <v>50</v>
      </c>
    </row>
    <row r="557" spans="1:12" s="20" customFormat="1" ht="37.5" hidden="1" customHeight="1">
      <c r="A557" s="48" t="s">
        <v>476</v>
      </c>
      <c r="B557" s="18" t="s">
        <v>27</v>
      </c>
      <c r="C557" s="18" t="s">
        <v>57</v>
      </c>
      <c r="D557" s="18" t="s">
        <v>57</v>
      </c>
      <c r="E557" s="18" t="s">
        <v>477</v>
      </c>
      <c r="F557" s="18"/>
      <c r="G557" s="19">
        <f>G558</f>
        <v>100</v>
      </c>
      <c r="H557" s="19">
        <f>H558</f>
        <v>0</v>
      </c>
      <c r="I557" s="19">
        <f>I558</f>
        <v>0</v>
      </c>
      <c r="J557" s="19">
        <f>J558</f>
        <v>0</v>
      </c>
      <c r="K557" s="19">
        <f t="shared" ref="K557:L557" si="240">K558</f>
        <v>0</v>
      </c>
      <c r="L557" s="19">
        <f t="shared" si="240"/>
        <v>100</v>
      </c>
    </row>
    <row r="558" spans="1:12" ht="25.5" hidden="1">
      <c r="A558" s="90" t="s">
        <v>43</v>
      </c>
      <c r="B558" s="24" t="s">
        <v>27</v>
      </c>
      <c r="C558" s="24" t="s">
        <v>57</v>
      </c>
      <c r="D558" s="24" t="s">
        <v>57</v>
      </c>
      <c r="E558" s="24" t="s">
        <v>477</v>
      </c>
      <c r="F558" s="24" t="s">
        <v>44</v>
      </c>
      <c r="G558" s="25">
        <v>100</v>
      </c>
      <c r="H558" s="26"/>
      <c r="I558" s="27"/>
      <c r="J558" s="27"/>
      <c r="K558" s="27"/>
      <c r="L558" s="16">
        <f t="shared" si="237"/>
        <v>100</v>
      </c>
    </row>
    <row r="559" spans="1:12" s="20" customFormat="1" ht="51" hidden="1">
      <c r="A559" s="48" t="s">
        <v>478</v>
      </c>
      <c r="B559" s="18" t="s">
        <v>27</v>
      </c>
      <c r="C559" s="18" t="s">
        <v>57</v>
      </c>
      <c r="D559" s="18" t="s">
        <v>57</v>
      </c>
      <c r="E559" s="18" t="s">
        <v>479</v>
      </c>
      <c r="F559" s="18"/>
      <c r="G559" s="19">
        <f>G560</f>
        <v>64</v>
      </c>
      <c r="H559" s="19">
        <f>H560</f>
        <v>0</v>
      </c>
      <c r="I559" s="19">
        <f>I560</f>
        <v>0</v>
      </c>
      <c r="J559" s="19">
        <f>J560</f>
        <v>0</v>
      </c>
      <c r="K559" s="19">
        <f t="shared" ref="K559:L559" si="241">K560</f>
        <v>0</v>
      </c>
      <c r="L559" s="19">
        <f t="shared" si="241"/>
        <v>64</v>
      </c>
    </row>
    <row r="560" spans="1:12" ht="25.5" hidden="1">
      <c r="A560" s="90" t="s">
        <v>43</v>
      </c>
      <c r="B560" s="24" t="s">
        <v>27</v>
      </c>
      <c r="C560" s="24" t="s">
        <v>57</v>
      </c>
      <c r="D560" s="24" t="s">
        <v>57</v>
      </c>
      <c r="E560" s="24" t="s">
        <v>479</v>
      </c>
      <c r="F560" s="24" t="s">
        <v>44</v>
      </c>
      <c r="G560" s="25">
        <v>64</v>
      </c>
      <c r="H560" s="26"/>
      <c r="I560" s="27"/>
      <c r="J560" s="27"/>
      <c r="K560" s="27"/>
      <c r="L560" s="16">
        <f t="shared" si="237"/>
        <v>64</v>
      </c>
    </row>
    <row r="561" spans="1:12" s="20" customFormat="1" ht="63.75" hidden="1">
      <c r="A561" s="89" t="s">
        <v>480</v>
      </c>
      <c r="B561" s="18" t="s">
        <v>27</v>
      </c>
      <c r="C561" s="18" t="s">
        <v>57</v>
      </c>
      <c r="D561" s="18" t="s">
        <v>57</v>
      </c>
      <c r="E561" s="18" t="s">
        <v>481</v>
      </c>
      <c r="F561" s="18"/>
      <c r="G561" s="19">
        <f>G562</f>
        <v>170</v>
      </c>
      <c r="H561" s="19">
        <f>H562</f>
        <v>0</v>
      </c>
      <c r="I561" s="19">
        <f>I562</f>
        <v>0</v>
      </c>
      <c r="J561" s="19">
        <f>J562</f>
        <v>0</v>
      </c>
      <c r="K561" s="19">
        <f t="shared" ref="K561:L561" si="242">K562</f>
        <v>0</v>
      </c>
      <c r="L561" s="19">
        <f t="shared" si="242"/>
        <v>170</v>
      </c>
    </row>
    <row r="562" spans="1:12" ht="25.5" hidden="1" customHeight="1">
      <c r="A562" s="90" t="s">
        <v>43</v>
      </c>
      <c r="B562" s="24" t="s">
        <v>27</v>
      </c>
      <c r="C562" s="24" t="s">
        <v>57</v>
      </c>
      <c r="D562" s="24" t="s">
        <v>57</v>
      </c>
      <c r="E562" s="24" t="s">
        <v>481</v>
      </c>
      <c r="F562" s="24" t="s">
        <v>44</v>
      </c>
      <c r="G562" s="25">
        <v>170</v>
      </c>
      <c r="H562" s="26"/>
      <c r="I562" s="27"/>
      <c r="J562" s="27"/>
      <c r="K562" s="27"/>
      <c r="L562" s="16">
        <f t="shared" si="237"/>
        <v>170</v>
      </c>
    </row>
    <row r="563" spans="1:12" s="20" customFormat="1" ht="40.5" hidden="1" customHeight="1">
      <c r="A563" s="89" t="s">
        <v>482</v>
      </c>
      <c r="B563" s="18" t="s">
        <v>27</v>
      </c>
      <c r="C563" s="18" t="s">
        <v>57</v>
      </c>
      <c r="D563" s="18" t="s">
        <v>57</v>
      </c>
      <c r="E563" s="18" t="s">
        <v>483</v>
      </c>
      <c r="F563" s="18"/>
      <c r="G563" s="19">
        <f>G564</f>
        <v>100</v>
      </c>
      <c r="H563" s="19">
        <f>H564</f>
        <v>0</v>
      </c>
      <c r="I563" s="19">
        <f>I564</f>
        <v>0</v>
      </c>
      <c r="J563" s="19">
        <f>J564</f>
        <v>0</v>
      </c>
      <c r="K563" s="19">
        <f t="shared" ref="K563:L563" si="243">K564</f>
        <v>0</v>
      </c>
      <c r="L563" s="19">
        <f t="shared" si="243"/>
        <v>100</v>
      </c>
    </row>
    <row r="564" spans="1:12" ht="25.5" hidden="1">
      <c r="A564" s="90" t="s">
        <v>43</v>
      </c>
      <c r="B564" s="24" t="s">
        <v>27</v>
      </c>
      <c r="C564" s="24" t="s">
        <v>57</v>
      </c>
      <c r="D564" s="24" t="s">
        <v>57</v>
      </c>
      <c r="E564" s="24" t="s">
        <v>483</v>
      </c>
      <c r="F564" s="24" t="s">
        <v>44</v>
      </c>
      <c r="G564" s="25">
        <v>100</v>
      </c>
      <c r="H564" s="26"/>
      <c r="I564" s="27"/>
      <c r="J564" s="27"/>
      <c r="K564" s="27"/>
      <c r="L564" s="16">
        <f t="shared" si="237"/>
        <v>100</v>
      </c>
    </row>
    <row r="565" spans="1:12" s="20" customFormat="1" ht="37.5" hidden="1" customHeight="1">
      <c r="A565" s="89" t="s">
        <v>484</v>
      </c>
      <c r="B565" s="18" t="s">
        <v>27</v>
      </c>
      <c r="C565" s="18" t="s">
        <v>57</v>
      </c>
      <c r="D565" s="18" t="s">
        <v>57</v>
      </c>
      <c r="E565" s="18" t="s">
        <v>485</v>
      </c>
      <c r="F565" s="18"/>
      <c r="G565" s="19">
        <f>G566</f>
        <v>30</v>
      </c>
      <c r="H565" s="19">
        <f>H566</f>
        <v>0</v>
      </c>
      <c r="I565" s="19">
        <f>I566</f>
        <v>0</v>
      </c>
      <c r="J565" s="19">
        <f>J566</f>
        <v>0</v>
      </c>
      <c r="K565" s="19">
        <f t="shared" ref="K565:L565" si="244">K566</f>
        <v>0</v>
      </c>
      <c r="L565" s="19">
        <f t="shared" si="244"/>
        <v>30</v>
      </c>
    </row>
    <row r="566" spans="1:12" ht="25.5" hidden="1">
      <c r="A566" s="90" t="s">
        <v>43</v>
      </c>
      <c r="B566" s="24" t="s">
        <v>27</v>
      </c>
      <c r="C566" s="24" t="s">
        <v>57</v>
      </c>
      <c r="D566" s="24" t="s">
        <v>57</v>
      </c>
      <c r="E566" s="24" t="s">
        <v>485</v>
      </c>
      <c r="F566" s="24" t="s">
        <v>44</v>
      </c>
      <c r="G566" s="25">
        <v>30</v>
      </c>
      <c r="H566" s="26"/>
      <c r="I566" s="27"/>
      <c r="J566" s="27"/>
      <c r="K566" s="27"/>
      <c r="L566" s="16">
        <f t="shared" si="237"/>
        <v>30</v>
      </c>
    </row>
    <row r="567" spans="1:12" s="20" customFormat="1" ht="27" hidden="1" customHeight="1">
      <c r="A567" s="89" t="s">
        <v>486</v>
      </c>
      <c r="B567" s="18" t="s">
        <v>27</v>
      </c>
      <c r="C567" s="18" t="s">
        <v>57</v>
      </c>
      <c r="D567" s="18" t="s">
        <v>57</v>
      </c>
      <c r="E567" s="18" t="s">
        <v>487</v>
      </c>
      <c r="F567" s="18"/>
      <c r="G567" s="19">
        <f>G568</f>
        <v>15</v>
      </c>
      <c r="H567" s="19">
        <f>H568</f>
        <v>0</v>
      </c>
      <c r="I567" s="19">
        <f>I568</f>
        <v>0</v>
      </c>
      <c r="J567" s="19">
        <f>J568</f>
        <v>0</v>
      </c>
      <c r="K567" s="19">
        <f t="shared" ref="K567:L567" si="245">K568</f>
        <v>0</v>
      </c>
      <c r="L567" s="19">
        <f t="shared" si="245"/>
        <v>15</v>
      </c>
    </row>
    <row r="568" spans="1:12" ht="25.5" hidden="1">
      <c r="A568" s="90" t="s">
        <v>43</v>
      </c>
      <c r="B568" s="24" t="s">
        <v>27</v>
      </c>
      <c r="C568" s="24" t="s">
        <v>57</v>
      </c>
      <c r="D568" s="24" t="s">
        <v>57</v>
      </c>
      <c r="E568" s="24" t="s">
        <v>487</v>
      </c>
      <c r="F568" s="24" t="s">
        <v>44</v>
      </c>
      <c r="G568" s="25">
        <v>15</v>
      </c>
      <c r="H568" s="26"/>
      <c r="I568" s="27"/>
      <c r="J568" s="27"/>
      <c r="K568" s="27"/>
      <c r="L568" s="16">
        <f t="shared" si="237"/>
        <v>15</v>
      </c>
    </row>
    <row r="569" spans="1:12" s="20" customFormat="1" ht="30" hidden="1" customHeight="1">
      <c r="A569" s="89" t="s">
        <v>488</v>
      </c>
      <c r="B569" s="18" t="s">
        <v>27</v>
      </c>
      <c r="C569" s="18" t="s">
        <v>57</v>
      </c>
      <c r="D569" s="18" t="s">
        <v>57</v>
      </c>
      <c r="E569" s="18" t="s">
        <v>489</v>
      </c>
      <c r="F569" s="18"/>
      <c r="G569" s="19">
        <f>G570</f>
        <v>10</v>
      </c>
      <c r="H569" s="19">
        <f>H570</f>
        <v>0</v>
      </c>
      <c r="I569" s="19">
        <f>I570</f>
        <v>0</v>
      </c>
      <c r="J569" s="19">
        <f>J570</f>
        <v>0</v>
      </c>
      <c r="K569" s="19">
        <f t="shared" ref="K569:L569" si="246">K570</f>
        <v>0</v>
      </c>
      <c r="L569" s="19">
        <f t="shared" si="246"/>
        <v>10</v>
      </c>
    </row>
    <row r="570" spans="1:12" ht="25.5" hidden="1">
      <c r="A570" s="90" t="s">
        <v>43</v>
      </c>
      <c r="B570" s="24" t="s">
        <v>27</v>
      </c>
      <c r="C570" s="24" t="s">
        <v>57</v>
      </c>
      <c r="D570" s="24" t="s">
        <v>57</v>
      </c>
      <c r="E570" s="24" t="s">
        <v>489</v>
      </c>
      <c r="F570" s="24" t="s">
        <v>44</v>
      </c>
      <c r="G570" s="25">
        <v>10</v>
      </c>
      <c r="H570" s="26"/>
      <c r="I570" s="27"/>
      <c r="J570" s="27"/>
      <c r="K570" s="27"/>
      <c r="L570" s="16">
        <f t="shared" si="237"/>
        <v>10</v>
      </c>
    </row>
    <row r="571" spans="1:12" s="20" customFormat="1" ht="27" hidden="1" customHeight="1">
      <c r="A571" s="89" t="s">
        <v>490</v>
      </c>
      <c r="B571" s="18" t="s">
        <v>27</v>
      </c>
      <c r="C571" s="18" t="s">
        <v>57</v>
      </c>
      <c r="D571" s="18" t="s">
        <v>57</v>
      </c>
      <c r="E571" s="18" t="s">
        <v>491</v>
      </c>
      <c r="F571" s="18"/>
      <c r="G571" s="19">
        <f>G572</f>
        <v>10</v>
      </c>
      <c r="H571" s="19">
        <f>H572</f>
        <v>0</v>
      </c>
      <c r="I571" s="19">
        <f>I572</f>
        <v>0</v>
      </c>
      <c r="J571" s="19">
        <f>J572</f>
        <v>0</v>
      </c>
      <c r="K571" s="19">
        <f t="shared" ref="K571:L571" si="247">K572</f>
        <v>0</v>
      </c>
      <c r="L571" s="19">
        <f t="shared" si="247"/>
        <v>10</v>
      </c>
    </row>
    <row r="572" spans="1:12" ht="25.5" hidden="1">
      <c r="A572" s="90" t="s">
        <v>43</v>
      </c>
      <c r="B572" s="24" t="s">
        <v>27</v>
      </c>
      <c r="C572" s="24" t="s">
        <v>57</v>
      </c>
      <c r="D572" s="24" t="s">
        <v>57</v>
      </c>
      <c r="E572" s="24" t="s">
        <v>491</v>
      </c>
      <c r="F572" s="24" t="s">
        <v>44</v>
      </c>
      <c r="G572" s="25">
        <v>10</v>
      </c>
      <c r="H572" s="26"/>
      <c r="I572" s="27"/>
      <c r="J572" s="27"/>
      <c r="K572" s="27"/>
      <c r="L572" s="16">
        <f t="shared" si="237"/>
        <v>10</v>
      </c>
    </row>
    <row r="573" spans="1:12" s="20" customFormat="1" ht="27" hidden="1" customHeight="1">
      <c r="A573" s="89" t="s">
        <v>492</v>
      </c>
      <c r="B573" s="18" t="s">
        <v>27</v>
      </c>
      <c r="C573" s="18" t="s">
        <v>57</v>
      </c>
      <c r="D573" s="18" t="s">
        <v>57</v>
      </c>
      <c r="E573" s="18" t="s">
        <v>493</v>
      </c>
      <c r="F573" s="18"/>
      <c r="G573" s="19">
        <f>G574</f>
        <v>90</v>
      </c>
      <c r="H573" s="19">
        <f>H574</f>
        <v>0</v>
      </c>
      <c r="I573" s="19">
        <f>I574</f>
        <v>0</v>
      </c>
      <c r="J573" s="19">
        <f>J574</f>
        <v>0</v>
      </c>
      <c r="K573" s="19">
        <f t="shared" ref="K573:L573" si="248">K574</f>
        <v>0</v>
      </c>
      <c r="L573" s="19">
        <f t="shared" si="248"/>
        <v>90</v>
      </c>
    </row>
    <row r="574" spans="1:12" ht="25.5" hidden="1">
      <c r="A574" s="90" t="s">
        <v>43</v>
      </c>
      <c r="B574" s="24" t="s">
        <v>27</v>
      </c>
      <c r="C574" s="24" t="s">
        <v>57</v>
      </c>
      <c r="D574" s="24" t="s">
        <v>57</v>
      </c>
      <c r="E574" s="24" t="s">
        <v>493</v>
      </c>
      <c r="F574" s="24" t="s">
        <v>44</v>
      </c>
      <c r="G574" s="25">
        <v>90</v>
      </c>
      <c r="H574" s="26"/>
      <c r="I574" s="27"/>
      <c r="J574" s="27"/>
      <c r="K574" s="27"/>
      <c r="L574" s="16">
        <f t="shared" si="237"/>
        <v>90</v>
      </c>
    </row>
    <row r="575" spans="1:12" s="20" customFormat="1" ht="23.25" hidden="1" customHeight="1">
      <c r="A575" s="89" t="s">
        <v>494</v>
      </c>
      <c r="B575" s="18" t="s">
        <v>27</v>
      </c>
      <c r="C575" s="18" t="s">
        <v>57</v>
      </c>
      <c r="D575" s="18" t="s">
        <v>57</v>
      </c>
      <c r="E575" s="18" t="s">
        <v>495</v>
      </c>
      <c r="F575" s="18"/>
      <c r="G575" s="19">
        <f>G576</f>
        <v>20</v>
      </c>
      <c r="H575" s="19">
        <f>H576</f>
        <v>0</v>
      </c>
      <c r="I575" s="19">
        <f>I576</f>
        <v>0</v>
      </c>
      <c r="J575" s="19">
        <f>J576</f>
        <v>0</v>
      </c>
      <c r="K575" s="19">
        <f t="shared" ref="K575:L575" si="249">K576</f>
        <v>0</v>
      </c>
      <c r="L575" s="19">
        <f t="shared" si="249"/>
        <v>20</v>
      </c>
    </row>
    <row r="576" spans="1:12" ht="25.5" hidden="1">
      <c r="A576" s="90" t="s">
        <v>43</v>
      </c>
      <c r="B576" s="24" t="s">
        <v>27</v>
      </c>
      <c r="C576" s="24" t="s">
        <v>57</v>
      </c>
      <c r="D576" s="24" t="s">
        <v>57</v>
      </c>
      <c r="E576" s="24" t="s">
        <v>495</v>
      </c>
      <c r="F576" s="24" t="s">
        <v>44</v>
      </c>
      <c r="G576" s="25">
        <v>20</v>
      </c>
      <c r="H576" s="26"/>
      <c r="I576" s="27"/>
      <c r="J576" s="27"/>
      <c r="K576" s="27"/>
      <c r="L576" s="16">
        <f t="shared" si="237"/>
        <v>20</v>
      </c>
    </row>
    <row r="577" spans="1:12" s="20" customFormat="1" ht="37.5" hidden="1" customHeight="1">
      <c r="A577" s="89" t="s">
        <v>496</v>
      </c>
      <c r="B577" s="18" t="s">
        <v>27</v>
      </c>
      <c r="C577" s="18" t="s">
        <v>57</v>
      </c>
      <c r="D577" s="18" t="s">
        <v>57</v>
      </c>
      <c r="E577" s="18" t="s">
        <v>497</v>
      </c>
      <c r="F577" s="18"/>
      <c r="G577" s="19">
        <f>G578</f>
        <v>15</v>
      </c>
      <c r="H577" s="19">
        <f>H578</f>
        <v>0</v>
      </c>
      <c r="I577" s="19">
        <f>I578</f>
        <v>0</v>
      </c>
      <c r="J577" s="19">
        <f>J578</f>
        <v>0</v>
      </c>
      <c r="K577" s="19">
        <f t="shared" ref="K577:L577" si="250">K578</f>
        <v>0</v>
      </c>
      <c r="L577" s="19">
        <f t="shared" si="250"/>
        <v>15</v>
      </c>
    </row>
    <row r="578" spans="1:12" ht="25.5" hidden="1">
      <c r="A578" s="90" t="s">
        <v>43</v>
      </c>
      <c r="B578" s="24" t="s">
        <v>27</v>
      </c>
      <c r="C578" s="24" t="s">
        <v>57</v>
      </c>
      <c r="D578" s="24" t="s">
        <v>57</v>
      </c>
      <c r="E578" s="24" t="s">
        <v>497</v>
      </c>
      <c r="F578" s="24" t="s">
        <v>44</v>
      </c>
      <c r="G578" s="25">
        <v>15</v>
      </c>
      <c r="H578" s="26"/>
      <c r="I578" s="27"/>
      <c r="J578" s="27"/>
      <c r="K578" s="27"/>
      <c r="L578" s="16">
        <f t="shared" si="237"/>
        <v>15</v>
      </c>
    </row>
    <row r="579" spans="1:12" s="20" customFormat="1" ht="30" hidden="1" customHeight="1">
      <c r="A579" s="89" t="s">
        <v>498</v>
      </c>
      <c r="B579" s="18" t="s">
        <v>27</v>
      </c>
      <c r="C579" s="18" t="s">
        <v>57</v>
      </c>
      <c r="D579" s="18" t="s">
        <v>57</v>
      </c>
      <c r="E579" s="18" t="s">
        <v>499</v>
      </c>
      <c r="F579" s="18"/>
      <c r="G579" s="19">
        <f>G580</f>
        <v>30</v>
      </c>
      <c r="H579" s="19">
        <f>H580</f>
        <v>0</v>
      </c>
      <c r="I579" s="19">
        <f>I580</f>
        <v>0</v>
      </c>
      <c r="J579" s="19">
        <f>J580</f>
        <v>0</v>
      </c>
      <c r="K579" s="19">
        <f t="shared" ref="K579:L579" si="251">K580</f>
        <v>0</v>
      </c>
      <c r="L579" s="19">
        <f t="shared" si="251"/>
        <v>30</v>
      </c>
    </row>
    <row r="580" spans="1:12" ht="25.5" hidden="1">
      <c r="A580" s="90" t="s">
        <v>43</v>
      </c>
      <c r="B580" s="24" t="s">
        <v>27</v>
      </c>
      <c r="C580" s="24" t="s">
        <v>57</v>
      </c>
      <c r="D580" s="24" t="s">
        <v>57</v>
      </c>
      <c r="E580" s="24" t="s">
        <v>499</v>
      </c>
      <c r="F580" s="24" t="s">
        <v>44</v>
      </c>
      <c r="G580" s="25">
        <v>30</v>
      </c>
      <c r="H580" s="26"/>
      <c r="I580" s="27"/>
      <c r="J580" s="27"/>
      <c r="K580" s="27"/>
      <c r="L580" s="16">
        <f t="shared" si="237"/>
        <v>30</v>
      </c>
    </row>
    <row r="581" spans="1:12" s="20" customFormat="1" ht="44.25" hidden="1" customHeight="1">
      <c r="A581" s="89" t="s">
        <v>500</v>
      </c>
      <c r="B581" s="18" t="s">
        <v>27</v>
      </c>
      <c r="C581" s="18" t="s">
        <v>57</v>
      </c>
      <c r="D581" s="18" t="s">
        <v>57</v>
      </c>
      <c r="E581" s="18" t="s">
        <v>501</v>
      </c>
      <c r="F581" s="18"/>
      <c r="G581" s="19">
        <f>G582</f>
        <v>15</v>
      </c>
      <c r="H581" s="19">
        <f>H582</f>
        <v>0</v>
      </c>
      <c r="I581" s="19">
        <f>I582</f>
        <v>0</v>
      </c>
      <c r="J581" s="19">
        <f>J582</f>
        <v>0</v>
      </c>
      <c r="K581" s="19">
        <f t="shared" ref="K581:L581" si="252">K582</f>
        <v>0</v>
      </c>
      <c r="L581" s="19">
        <f t="shared" si="252"/>
        <v>15</v>
      </c>
    </row>
    <row r="582" spans="1:12" ht="25.5" hidden="1">
      <c r="A582" s="90" t="s">
        <v>43</v>
      </c>
      <c r="B582" s="24" t="s">
        <v>27</v>
      </c>
      <c r="C582" s="24" t="s">
        <v>57</v>
      </c>
      <c r="D582" s="24" t="s">
        <v>57</v>
      </c>
      <c r="E582" s="24" t="s">
        <v>501</v>
      </c>
      <c r="F582" s="24" t="s">
        <v>44</v>
      </c>
      <c r="G582" s="25">
        <v>15</v>
      </c>
      <c r="H582" s="26"/>
      <c r="I582" s="27"/>
      <c r="J582" s="27"/>
      <c r="K582" s="27"/>
      <c r="L582" s="16">
        <f t="shared" si="237"/>
        <v>15</v>
      </c>
    </row>
    <row r="583" spans="1:12" s="20" customFormat="1" ht="40.5" hidden="1" customHeight="1">
      <c r="A583" s="89" t="s">
        <v>502</v>
      </c>
      <c r="B583" s="18" t="s">
        <v>27</v>
      </c>
      <c r="C583" s="18" t="s">
        <v>57</v>
      </c>
      <c r="D583" s="18" t="s">
        <v>57</v>
      </c>
      <c r="E583" s="18" t="s">
        <v>503</v>
      </c>
      <c r="F583" s="18"/>
      <c r="G583" s="19">
        <f>G584</f>
        <v>10</v>
      </c>
      <c r="H583" s="19">
        <f>H584</f>
        <v>0</v>
      </c>
      <c r="I583" s="19">
        <f>I584</f>
        <v>0</v>
      </c>
      <c r="J583" s="19">
        <f>J584</f>
        <v>0</v>
      </c>
      <c r="K583" s="19">
        <f t="shared" ref="K583:L583" si="253">K584</f>
        <v>0</v>
      </c>
      <c r="L583" s="19">
        <f t="shared" si="253"/>
        <v>10</v>
      </c>
    </row>
    <row r="584" spans="1:12" ht="25.5" hidden="1">
      <c r="A584" s="90" t="s">
        <v>43</v>
      </c>
      <c r="B584" s="24" t="s">
        <v>27</v>
      </c>
      <c r="C584" s="24" t="s">
        <v>57</v>
      </c>
      <c r="D584" s="24" t="s">
        <v>57</v>
      </c>
      <c r="E584" s="24" t="s">
        <v>503</v>
      </c>
      <c r="F584" s="24" t="s">
        <v>44</v>
      </c>
      <c r="G584" s="25">
        <v>10</v>
      </c>
      <c r="H584" s="26"/>
      <c r="I584" s="27"/>
      <c r="J584" s="27"/>
      <c r="K584" s="27"/>
      <c r="L584" s="16">
        <f t="shared" si="237"/>
        <v>10</v>
      </c>
    </row>
    <row r="585" spans="1:12" s="20" customFormat="1" ht="27" hidden="1" customHeight="1">
      <c r="A585" s="89" t="s">
        <v>504</v>
      </c>
      <c r="B585" s="18" t="s">
        <v>27</v>
      </c>
      <c r="C585" s="18" t="s">
        <v>57</v>
      </c>
      <c r="D585" s="18" t="s">
        <v>57</v>
      </c>
      <c r="E585" s="18" t="s">
        <v>505</v>
      </c>
      <c r="F585" s="18"/>
      <c r="G585" s="19">
        <f>G586</f>
        <v>20</v>
      </c>
      <c r="H585" s="19">
        <f>H586</f>
        <v>0</v>
      </c>
      <c r="I585" s="19">
        <f>I586</f>
        <v>0</v>
      </c>
      <c r="J585" s="19">
        <f>J586</f>
        <v>0</v>
      </c>
      <c r="K585" s="19">
        <f>K586</f>
        <v>0</v>
      </c>
      <c r="L585" s="16">
        <f t="shared" si="237"/>
        <v>20</v>
      </c>
    </row>
    <row r="586" spans="1:12" ht="25.5" hidden="1">
      <c r="A586" s="90" t="s">
        <v>43</v>
      </c>
      <c r="B586" s="24" t="s">
        <v>27</v>
      </c>
      <c r="C586" s="24" t="s">
        <v>57</v>
      </c>
      <c r="D586" s="24" t="s">
        <v>57</v>
      </c>
      <c r="E586" s="24" t="s">
        <v>505</v>
      </c>
      <c r="F586" s="24" t="s">
        <v>44</v>
      </c>
      <c r="G586" s="25">
        <v>20</v>
      </c>
      <c r="H586" s="26"/>
      <c r="I586" s="27"/>
      <c r="J586" s="27"/>
      <c r="K586" s="27"/>
      <c r="L586" s="16">
        <f t="shared" si="237"/>
        <v>20</v>
      </c>
    </row>
    <row r="587" spans="1:12" s="20" customFormat="1" ht="37.5" hidden="1" customHeight="1">
      <c r="A587" s="89" t="s">
        <v>506</v>
      </c>
      <c r="B587" s="18" t="s">
        <v>27</v>
      </c>
      <c r="C587" s="18" t="s">
        <v>57</v>
      </c>
      <c r="D587" s="18" t="s">
        <v>57</v>
      </c>
      <c r="E587" s="18" t="s">
        <v>507</v>
      </c>
      <c r="F587" s="18"/>
      <c r="G587" s="19">
        <f>G588</f>
        <v>5</v>
      </c>
      <c r="H587" s="19">
        <f>H588</f>
        <v>0</v>
      </c>
      <c r="I587" s="19">
        <f>I588</f>
        <v>0</v>
      </c>
      <c r="J587" s="19">
        <f>J588</f>
        <v>0</v>
      </c>
      <c r="K587" s="19">
        <f t="shared" ref="K587:L587" si="254">K588</f>
        <v>0</v>
      </c>
      <c r="L587" s="19">
        <f t="shared" si="254"/>
        <v>5</v>
      </c>
    </row>
    <row r="588" spans="1:12" ht="25.5" hidden="1">
      <c r="A588" s="90" t="s">
        <v>43</v>
      </c>
      <c r="B588" s="24" t="s">
        <v>27</v>
      </c>
      <c r="C588" s="24" t="s">
        <v>57</v>
      </c>
      <c r="D588" s="24" t="s">
        <v>57</v>
      </c>
      <c r="E588" s="24" t="s">
        <v>507</v>
      </c>
      <c r="F588" s="24" t="s">
        <v>44</v>
      </c>
      <c r="G588" s="25">
        <v>5</v>
      </c>
      <c r="H588" s="26"/>
      <c r="I588" s="27"/>
      <c r="J588" s="27"/>
      <c r="K588" s="27"/>
      <c r="L588" s="16">
        <f t="shared" si="237"/>
        <v>5</v>
      </c>
    </row>
    <row r="589" spans="1:12" s="20" customFormat="1" ht="27" hidden="1" customHeight="1">
      <c r="A589" s="89" t="s">
        <v>508</v>
      </c>
      <c r="B589" s="18" t="s">
        <v>27</v>
      </c>
      <c r="C589" s="18" t="s">
        <v>57</v>
      </c>
      <c r="D589" s="18" t="s">
        <v>57</v>
      </c>
      <c r="E589" s="18" t="s">
        <v>509</v>
      </c>
      <c r="F589" s="18"/>
      <c r="G589" s="19">
        <f>G590</f>
        <v>30</v>
      </c>
      <c r="H589" s="19">
        <f>H590</f>
        <v>0</v>
      </c>
      <c r="I589" s="19">
        <f>I590</f>
        <v>0</v>
      </c>
      <c r="J589" s="19">
        <f>J590</f>
        <v>0</v>
      </c>
      <c r="K589" s="19">
        <f t="shared" ref="K589:L589" si="255">K590</f>
        <v>0</v>
      </c>
      <c r="L589" s="19">
        <f t="shared" si="255"/>
        <v>30</v>
      </c>
    </row>
    <row r="590" spans="1:12" ht="25.5" hidden="1">
      <c r="A590" s="90" t="s">
        <v>43</v>
      </c>
      <c r="B590" s="24" t="s">
        <v>27</v>
      </c>
      <c r="C590" s="24" t="s">
        <v>57</v>
      </c>
      <c r="D590" s="24" t="s">
        <v>57</v>
      </c>
      <c r="E590" s="24" t="s">
        <v>509</v>
      </c>
      <c r="F590" s="24" t="s">
        <v>44</v>
      </c>
      <c r="G590" s="25">
        <v>30</v>
      </c>
      <c r="H590" s="26"/>
      <c r="I590" s="27"/>
      <c r="J590" s="27"/>
      <c r="K590" s="27"/>
      <c r="L590" s="16">
        <f t="shared" si="237"/>
        <v>30</v>
      </c>
    </row>
    <row r="591" spans="1:12" s="20" customFormat="1" ht="28.5" hidden="1" customHeight="1">
      <c r="A591" s="89" t="s">
        <v>510</v>
      </c>
      <c r="B591" s="18" t="s">
        <v>27</v>
      </c>
      <c r="C591" s="18" t="s">
        <v>57</v>
      </c>
      <c r="D591" s="18" t="s">
        <v>57</v>
      </c>
      <c r="E591" s="18" t="s">
        <v>511</v>
      </c>
      <c r="F591" s="18"/>
      <c r="G591" s="19">
        <f>G592</f>
        <v>30</v>
      </c>
      <c r="H591" s="19">
        <f>H592</f>
        <v>0</v>
      </c>
      <c r="I591" s="19">
        <f>I592</f>
        <v>0</v>
      </c>
      <c r="J591" s="19">
        <f>J592</f>
        <v>0</v>
      </c>
      <c r="K591" s="19">
        <f t="shared" ref="K591:L591" si="256">K592</f>
        <v>0</v>
      </c>
      <c r="L591" s="19">
        <f t="shared" si="256"/>
        <v>30</v>
      </c>
    </row>
    <row r="592" spans="1:12" ht="25.5" hidden="1">
      <c r="A592" s="90" t="s">
        <v>43</v>
      </c>
      <c r="B592" s="24" t="s">
        <v>27</v>
      </c>
      <c r="C592" s="24" t="s">
        <v>57</v>
      </c>
      <c r="D592" s="24" t="s">
        <v>57</v>
      </c>
      <c r="E592" s="24" t="s">
        <v>511</v>
      </c>
      <c r="F592" s="24" t="s">
        <v>44</v>
      </c>
      <c r="G592" s="25">
        <v>30</v>
      </c>
      <c r="H592" s="26"/>
      <c r="I592" s="27"/>
      <c r="J592" s="27"/>
      <c r="K592" s="27"/>
      <c r="L592" s="16">
        <f t="shared" si="237"/>
        <v>30</v>
      </c>
    </row>
    <row r="593" spans="1:12" s="20" customFormat="1" ht="26.25" hidden="1" customHeight="1">
      <c r="A593" s="89" t="s">
        <v>512</v>
      </c>
      <c r="B593" s="18" t="s">
        <v>27</v>
      </c>
      <c r="C593" s="18" t="s">
        <v>57</v>
      </c>
      <c r="D593" s="18" t="s">
        <v>57</v>
      </c>
      <c r="E593" s="18" t="s">
        <v>513</v>
      </c>
      <c r="F593" s="18"/>
      <c r="G593" s="19">
        <f>G594</f>
        <v>15</v>
      </c>
      <c r="H593" s="19">
        <f>H594</f>
        <v>0</v>
      </c>
      <c r="I593" s="19">
        <f>I594</f>
        <v>0</v>
      </c>
      <c r="J593" s="19">
        <f>J594</f>
        <v>0</v>
      </c>
      <c r="K593" s="19">
        <f t="shared" ref="K593:L593" si="257">K594</f>
        <v>0</v>
      </c>
      <c r="L593" s="19">
        <f t="shared" si="257"/>
        <v>15</v>
      </c>
    </row>
    <row r="594" spans="1:12" ht="25.5" hidden="1">
      <c r="A594" s="90" t="s">
        <v>43</v>
      </c>
      <c r="B594" s="24" t="s">
        <v>27</v>
      </c>
      <c r="C594" s="24" t="s">
        <v>57</v>
      </c>
      <c r="D594" s="24" t="s">
        <v>57</v>
      </c>
      <c r="E594" s="24" t="s">
        <v>513</v>
      </c>
      <c r="F594" s="24" t="s">
        <v>44</v>
      </c>
      <c r="G594" s="25">
        <v>15</v>
      </c>
      <c r="H594" s="26"/>
      <c r="I594" s="27"/>
      <c r="J594" s="27"/>
      <c r="K594" s="27"/>
      <c r="L594" s="16">
        <f t="shared" si="237"/>
        <v>15</v>
      </c>
    </row>
    <row r="595" spans="1:12" s="20" customFormat="1" ht="50.25" hidden="1" customHeight="1">
      <c r="A595" s="89" t="s">
        <v>514</v>
      </c>
      <c r="B595" s="18" t="s">
        <v>27</v>
      </c>
      <c r="C595" s="18" t="s">
        <v>57</v>
      </c>
      <c r="D595" s="18" t="s">
        <v>57</v>
      </c>
      <c r="E595" s="18" t="s">
        <v>515</v>
      </c>
      <c r="F595" s="18"/>
      <c r="G595" s="19">
        <f>G596</f>
        <v>40</v>
      </c>
      <c r="H595" s="19">
        <f>H596</f>
        <v>0</v>
      </c>
      <c r="I595" s="19">
        <f>I596</f>
        <v>0</v>
      </c>
      <c r="J595" s="19">
        <f>J596</f>
        <v>0</v>
      </c>
      <c r="K595" s="19">
        <f t="shared" ref="K595:L595" si="258">K596</f>
        <v>0</v>
      </c>
      <c r="L595" s="19">
        <f t="shared" si="258"/>
        <v>40</v>
      </c>
    </row>
    <row r="596" spans="1:12" ht="25.5" hidden="1">
      <c r="A596" s="90" t="s">
        <v>43</v>
      </c>
      <c r="B596" s="24" t="s">
        <v>27</v>
      </c>
      <c r="C596" s="24" t="s">
        <v>57</v>
      </c>
      <c r="D596" s="24" t="s">
        <v>57</v>
      </c>
      <c r="E596" s="24" t="s">
        <v>515</v>
      </c>
      <c r="F596" s="24" t="s">
        <v>44</v>
      </c>
      <c r="G596" s="25">
        <v>40</v>
      </c>
      <c r="H596" s="26"/>
      <c r="I596" s="27"/>
      <c r="J596" s="27"/>
      <c r="K596" s="27"/>
      <c r="L596" s="16">
        <f t="shared" si="237"/>
        <v>40</v>
      </c>
    </row>
    <row r="597" spans="1:12" s="20" customFormat="1" ht="39" hidden="1" customHeight="1">
      <c r="A597" s="89" t="s">
        <v>516</v>
      </c>
      <c r="B597" s="18" t="s">
        <v>27</v>
      </c>
      <c r="C597" s="18" t="s">
        <v>57</v>
      </c>
      <c r="D597" s="18" t="s">
        <v>57</v>
      </c>
      <c r="E597" s="18" t="s">
        <v>517</v>
      </c>
      <c r="F597" s="18"/>
      <c r="G597" s="19">
        <f>G598</f>
        <v>110</v>
      </c>
      <c r="H597" s="19">
        <f>H598</f>
        <v>0</v>
      </c>
      <c r="I597" s="19">
        <f>I598</f>
        <v>0</v>
      </c>
      <c r="J597" s="19">
        <f>J598</f>
        <v>0</v>
      </c>
      <c r="K597" s="19">
        <f t="shared" ref="K597:L597" si="259">K598</f>
        <v>0</v>
      </c>
      <c r="L597" s="19">
        <f t="shared" si="259"/>
        <v>110</v>
      </c>
    </row>
    <row r="598" spans="1:12" ht="25.5" hidden="1">
      <c r="A598" s="90" t="s">
        <v>43</v>
      </c>
      <c r="B598" s="24" t="s">
        <v>27</v>
      </c>
      <c r="C598" s="24" t="s">
        <v>57</v>
      </c>
      <c r="D598" s="24" t="s">
        <v>57</v>
      </c>
      <c r="E598" s="24" t="s">
        <v>517</v>
      </c>
      <c r="F598" s="24" t="s">
        <v>44</v>
      </c>
      <c r="G598" s="25">
        <v>110</v>
      </c>
      <c r="H598" s="26"/>
      <c r="I598" s="27"/>
      <c r="J598" s="27"/>
      <c r="K598" s="27"/>
      <c r="L598" s="16">
        <f t="shared" si="237"/>
        <v>110</v>
      </c>
    </row>
    <row r="599" spans="1:12" s="20" customFormat="1" ht="25.5" hidden="1">
      <c r="A599" s="89" t="s">
        <v>518</v>
      </c>
      <c r="B599" s="18" t="s">
        <v>27</v>
      </c>
      <c r="C599" s="18" t="s">
        <v>57</v>
      </c>
      <c r="D599" s="18" t="s">
        <v>57</v>
      </c>
      <c r="E599" s="18" t="s">
        <v>519</v>
      </c>
      <c r="F599" s="18"/>
      <c r="G599" s="19">
        <f t="shared" ref="G599:L599" si="260">G600</f>
        <v>100</v>
      </c>
      <c r="H599" s="19">
        <f t="shared" si="260"/>
        <v>0</v>
      </c>
      <c r="I599" s="19">
        <f t="shared" si="260"/>
        <v>0</v>
      </c>
      <c r="J599" s="19">
        <f t="shared" si="260"/>
        <v>0</v>
      </c>
      <c r="K599" s="19">
        <f t="shared" si="260"/>
        <v>0</v>
      </c>
      <c r="L599" s="19">
        <f t="shared" si="260"/>
        <v>100</v>
      </c>
    </row>
    <row r="600" spans="1:12" ht="25.5" hidden="1">
      <c r="A600" s="90" t="s">
        <v>43</v>
      </c>
      <c r="B600" s="24" t="s">
        <v>27</v>
      </c>
      <c r="C600" s="24" t="s">
        <v>57</v>
      </c>
      <c r="D600" s="24" t="s">
        <v>57</v>
      </c>
      <c r="E600" s="24" t="s">
        <v>519</v>
      </c>
      <c r="F600" s="24" t="s">
        <v>44</v>
      </c>
      <c r="G600" s="25">
        <v>100</v>
      </c>
      <c r="H600" s="26"/>
      <c r="I600" s="27"/>
      <c r="J600" s="27"/>
      <c r="K600" s="27"/>
      <c r="L600" s="16">
        <f t="shared" si="237"/>
        <v>100</v>
      </c>
    </row>
    <row r="601" spans="1:12" s="20" customFormat="1" ht="63" hidden="1" customHeight="1">
      <c r="A601" s="89" t="s">
        <v>520</v>
      </c>
      <c r="B601" s="18" t="s">
        <v>27</v>
      </c>
      <c r="C601" s="18" t="s">
        <v>57</v>
      </c>
      <c r="D601" s="18" t="s">
        <v>57</v>
      </c>
      <c r="E601" s="18" t="s">
        <v>521</v>
      </c>
      <c r="F601" s="18"/>
      <c r="G601" s="19">
        <f>G602</f>
        <v>5</v>
      </c>
      <c r="H601" s="19">
        <f>H602</f>
        <v>0</v>
      </c>
      <c r="I601" s="19">
        <f>I602</f>
        <v>0</v>
      </c>
      <c r="J601" s="19">
        <f>J602</f>
        <v>0</v>
      </c>
      <c r="K601" s="19">
        <f t="shared" ref="K601:L601" si="261">K602</f>
        <v>0</v>
      </c>
      <c r="L601" s="19">
        <f t="shared" si="261"/>
        <v>5</v>
      </c>
    </row>
    <row r="602" spans="1:12" ht="25.5" hidden="1">
      <c r="A602" s="90" t="s">
        <v>43</v>
      </c>
      <c r="B602" s="24" t="s">
        <v>27</v>
      </c>
      <c r="C602" s="24" t="s">
        <v>57</v>
      </c>
      <c r="D602" s="24" t="s">
        <v>57</v>
      </c>
      <c r="E602" s="24" t="s">
        <v>521</v>
      </c>
      <c r="F602" s="24" t="s">
        <v>44</v>
      </c>
      <c r="G602" s="25">
        <v>5</v>
      </c>
      <c r="H602" s="26"/>
      <c r="I602" s="27"/>
      <c r="J602" s="27"/>
      <c r="K602" s="27"/>
      <c r="L602" s="16">
        <f t="shared" si="237"/>
        <v>5</v>
      </c>
    </row>
    <row r="603" spans="1:12" s="20" customFormat="1" ht="64.5" hidden="1" customHeight="1">
      <c r="A603" s="89" t="s">
        <v>522</v>
      </c>
      <c r="B603" s="18" t="s">
        <v>27</v>
      </c>
      <c r="C603" s="18" t="s">
        <v>57</v>
      </c>
      <c r="D603" s="18" t="s">
        <v>57</v>
      </c>
      <c r="E603" s="18" t="s">
        <v>523</v>
      </c>
      <c r="F603" s="18"/>
      <c r="G603" s="19">
        <f>G604</f>
        <v>20</v>
      </c>
      <c r="H603" s="19">
        <f>H604</f>
        <v>0</v>
      </c>
      <c r="I603" s="19">
        <f>I604</f>
        <v>0</v>
      </c>
      <c r="J603" s="19">
        <f>J604</f>
        <v>0</v>
      </c>
      <c r="K603" s="19">
        <f t="shared" ref="K603:L603" si="262">K604</f>
        <v>0</v>
      </c>
      <c r="L603" s="19">
        <f t="shared" si="262"/>
        <v>20</v>
      </c>
    </row>
    <row r="604" spans="1:12" ht="25.5" hidden="1">
      <c r="A604" s="90" t="s">
        <v>43</v>
      </c>
      <c r="B604" s="24" t="s">
        <v>27</v>
      </c>
      <c r="C604" s="24" t="s">
        <v>57</v>
      </c>
      <c r="D604" s="24" t="s">
        <v>57</v>
      </c>
      <c r="E604" s="24" t="s">
        <v>523</v>
      </c>
      <c r="F604" s="24" t="s">
        <v>44</v>
      </c>
      <c r="G604" s="25">
        <v>20</v>
      </c>
      <c r="H604" s="26"/>
      <c r="I604" s="27"/>
      <c r="J604" s="27"/>
      <c r="K604" s="27"/>
      <c r="L604" s="16">
        <f t="shared" si="237"/>
        <v>20</v>
      </c>
    </row>
    <row r="605" spans="1:12" s="20" customFormat="1" ht="24.75" hidden="1" customHeight="1">
      <c r="A605" s="89" t="s">
        <v>524</v>
      </c>
      <c r="B605" s="18" t="s">
        <v>27</v>
      </c>
      <c r="C605" s="18" t="s">
        <v>57</v>
      </c>
      <c r="D605" s="18" t="s">
        <v>57</v>
      </c>
      <c r="E605" s="18" t="s">
        <v>525</v>
      </c>
      <c r="F605" s="18"/>
      <c r="G605" s="19">
        <f>G606</f>
        <v>200</v>
      </c>
      <c r="H605" s="19">
        <f>H606</f>
        <v>0</v>
      </c>
      <c r="I605" s="19">
        <f>I606</f>
        <v>0</v>
      </c>
      <c r="J605" s="19">
        <f>J606</f>
        <v>0</v>
      </c>
      <c r="K605" s="19">
        <f t="shared" ref="K605:L605" si="263">K606</f>
        <v>0</v>
      </c>
      <c r="L605" s="19">
        <f t="shared" si="263"/>
        <v>200</v>
      </c>
    </row>
    <row r="606" spans="1:12" ht="25.5" hidden="1">
      <c r="A606" s="90" t="s">
        <v>43</v>
      </c>
      <c r="B606" s="24" t="s">
        <v>27</v>
      </c>
      <c r="C606" s="24" t="s">
        <v>57</v>
      </c>
      <c r="D606" s="24" t="s">
        <v>57</v>
      </c>
      <c r="E606" s="24" t="s">
        <v>525</v>
      </c>
      <c r="F606" s="24" t="s">
        <v>44</v>
      </c>
      <c r="G606" s="25">
        <v>200</v>
      </c>
      <c r="H606" s="26"/>
      <c r="I606" s="27"/>
      <c r="J606" s="27"/>
      <c r="K606" s="27"/>
      <c r="L606" s="16">
        <f t="shared" si="237"/>
        <v>200</v>
      </c>
    </row>
    <row r="607" spans="1:12" s="20" customFormat="1" ht="101.25" hidden="1" customHeight="1">
      <c r="A607" s="114" t="s">
        <v>526</v>
      </c>
      <c r="B607" s="18" t="s">
        <v>27</v>
      </c>
      <c r="C607" s="18" t="s">
        <v>57</v>
      </c>
      <c r="D607" s="18" t="s">
        <v>57</v>
      </c>
      <c r="E607" s="18" t="s">
        <v>527</v>
      </c>
      <c r="F607" s="18"/>
      <c r="G607" s="19">
        <f>G608</f>
        <v>30</v>
      </c>
      <c r="H607" s="19">
        <f>H608</f>
        <v>0</v>
      </c>
      <c r="I607" s="19">
        <f>I608</f>
        <v>0</v>
      </c>
      <c r="J607" s="19">
        <f>J608</f>
        <v>0</v>
      </c>
      <c r="K607" s="19">
        <f t="shared" ref="K607:L607" si="264">K608</f>
        <v>0</v>
      </c>
      <c r="L607" s="19">
        <f t="shared" si="264"/>
        <v>30</v>
      </c>
    </row>
    <row r="608" spans="1:12" ht="25.5" hidden="1">
      <c r="A608" s="90" t="s">
        <v>43</v>
      </c>
      <c r="B608" s="24" t="s">
        <v>27</v>
      </c>
      <c r="C608" s="24" t="s">
        <v>57</v>
      </c>
      <c r="D608" s="24" t="s">
        <v>57</v>
      </c>
      <c r="E608" s="24" t="s">
        <v>527</v>
      </c>
      <c r="F608" s="24" t="s">
        <v>44</v>
      </c>
      <c r="G608" s="25">
        <v>30</v>
      </c>
      <c r="H608" s="26"/>
      <c r="I608" s="27"/>
      <c r="J608" s="27"/>
      <c r="K608" s="27"/>
      <c r="L608" s="16">
        <f t="shared" si="237"/>
        <v>30</v>
      </c>
    </row>
    <row r="609" spans="1:12" s="20" customFormat="1" hidden="1">
      <c r="A609" s="114" t="s">
        <v>528</v>
      </c>
      <c r="B609" s="18" t="s">
        <v>27</v>
      </c>
      <c r="C609" s="18" t="s">
        <v>57</v>
      </c>
      <c r="D609" s="18" t="s">
        <v>57</v>
      </c>
      <c r="E609" s="18" t="s">
        <v>529</v>
      </c>
      <c r="F609" s="18"/>
      <c r="G609" s="19">
        <f>G610</f>
        <v>10</v>
      </c>
      <c r="H609" s="19">
        <f>H610</f>
        <v>0</v>
      </c>
      <c r="I609" s="19">
        <f>I610</f>
        <v>0</v>
      </c>
      <c r="J609" s="19">
        <f>J610</f>
        <v>0</v>
      </c>
      <c r="K609" s="19">
        <f t="shared" ref="K609:L609" si="265">K610</f>
        <v>0</v>
      </c>
      <c r="L609" s="19">
        <f t="shared" si="265"/>
        <v>10</v>
      </c>
    </row>
    <row r="610" spans="1:12" ht="25.5" hidden="1">
      <c r="A610" s="90" t="s">
        <v>43</v>
      </c>
      <c r="B610" s="24" t="s">
        <v>27</v>
      </c>
      <c r="C610" s="24" t="s">
        <v>57</v>
      </c>
      <c r="D610" s="24" t="s">
        <v>57</v>
      </c>
      <c r="E610" s="24" t="s">
        <v>529</v>
      </c>
      <c r="F610" s="24" t="s">
        <v>44</v>
      </c>
      <c r="G610" s="25">
        <v>10</v>
      </c>
      <c r="H610" s="26"/>
      <c r="I610" s="27"/>
      <c r="J610" s="27"/>
      <c r="K610" s="27"/>
      <c r="L610" s="16">
        <f t="shared" si="237"/>
        <v>10</v>
      </c>
    </row>
    <row r="611" spans="1:12" s="20" customFormat="1" ht="25.5" hidden="1">
      <c r="A611" s="114" t="s">
        <v>530</v>
      </c>
      <c r="B611" s="18" t="s">
        <v>27</v>
      </c>
      <c r="C611" s="18" t="s">
        <v>57</v>
      </c>
      <c r="D611" s="18" t="s">
        <v>57</v>
      </c>
      <c r="E611" s="18" t="s">
        <v>531</v>
      </c>
      <c r="F611" s="18"/>
      <c r="G611" s="19">
        <f>G612</f>
        <v>40</v>
      </c>
      <c r="H611" s="19">
        <f>H612</f>
        <v>0</v>
      </c>
      <c r="I611" s="19">
        <f>I612</f>
        <v>0</v>
      </c>
      <c r="J611" s="19">
        <f>J612</f>
        <v>0</v>
      </c>
      <c r="K611" s="19">
        <f t="shared" ref="K611:L611" si="266">K612</f>
        <v>0</v>
      </c>
      <c r="L611" s="19">
        <f t="shared" si="266"/>
        <v>40</v>
      </c>
    </row>
    <row r="612" spans="1:12" ht="25.5" hidden="1">
      <c r="A612" s="90" t="s">
        <v>43</v>
      </c>
      <c r="B612" s="24" t="s">
        <v>27</v>
      </c>
      <c r="C612" s="24" t="s">
        <v>57</v>
      </c>
      <c r="D612" s="24" t="s">
        <v>57</v>
      </c>
      <c r="E612" s="24" t="s">
        <v>531</v>
      </c>
      <c r="F612" s="24" t="s">
        <v>44</v>
      </c>
      <c r="G612" s="25">
        <v>40</v>
      </c>
      <c r="H612" s="26"/>
      <c r="I612" s="27"/>
      <c r="J612" s="27"/>
      <c r="K612" s="27"/>
      <c r="L612" s="16">
        <f t="shared" si="237"/>
        <v>40</v>
      </c>
    </row>
    <row r="613" spans="1:12" ht="38.25" hidden="1">
      <c r="A613" s="98" t="s">
        <v>532</v>
      </c>
      <c r="B613" s="42" t="s">
        <v>27</v>
      </c>
      <c r="C613" s="42" t="s">
        <v>57</v>
      </c>
      <c r="D613" s="42" t="s">
        <v>57</v>
      </c>
      <c r="E613" s="42" t="s">
        <v>533</v>
      </c>
      <c r="F613" s="42"/>
      <c r="G613" s="66">
        <f>G614+G633+G644</f>
        <v>1381</v>
      </c>
      <c r="H613" s="66">
        <f>H614+H633+H644</f>
        <v>0</v>
      </c>
      <c r="I613" s="66">
        <f>I614+I633+I644</f>
        <v>70</v>
      </c>
      <c r="J613" s="66">
        <f>J614+J633+J644</f>
        <v>0</v>
      </c>
      <c r="K613" s="66">
        <f t="shared" ref="K613:L613" si="267">K614+K633+K644</f>
        <v>0</v>
      </c>
      <c r="L613" s="66">
        <f t="shared" si="267"/>
        <v>1451</v>
      </c>
    </row>
    <row r="614" spans="1:12" hidden="1">
      <c r="A614" s="89" t="s">
        <v>534</v>
      </c>
      <c r="B614" s="18" t="s">
        <v>27</v>
      </c>
      <c r="C614" s="18" t="s">
        <v>57</v>
      </c>
      <c r="D614" s="18" t="s">
        <v>57</v>
      </c>
      <c r="E614" s="18" t="s">
        <v>535</v>
      </c>
      <c r="F614" s="18"/>
      <c r="G614" s="19">
        <f>G615+G617+G619+G621+G623+G625+G627+G629+G631</f>
        <v>864</v>
      </c>
      <c r="H614" s="19">
        <f>H615+H617+H619+H621+H623+H625+H627+H629+H631</f>
        <v>0</v>
      </c>
      <c r="I614" s="19">
        <f>I615+I617+I619+I621+I623+I625+I627+I629+I631</f>
        <v>0</v>
      </c>
      <c r="J614" s="19">
        <f>J615+J617+J619+J621+J623+J625+J627+J629+J631</f>
        <v>0</v>
      </c>
      <c r="K614" s="19">
        <f t="shared" ref="K614:L614" si="268">K615+K617+K619+K621+K623+K625+K627+K629+K631</f>
        <v>0</v>
      </c>
      <c r="L614" s="19">
        <f t="shared" si="268"/>
        <v>864</v>
      </c>
    </row>
    <row r="615" spans="1:12" s="20" customFormat="1" ht="62.25" hidden="1" customHeight="1">
      <c r="A615" s="114" t="s">
        <v>536</v>
      </c>
      <c r="B615" s="18" t="s">
        <v>27</v>
      </c>
      <c r="C615" s="18" t="s">
        <v>57</v>
      </c>
      <c r="D615" s="18" t="s">
        <v>57</v>
      </c>
      <c r="E615" s="18" t="s">
        <v>537</v>
      </c>
      <c r="F615" s="18"/>
      <c r="G615" s="19">
        <f>G616</f>
        <v>80</v>
      </c>
      <c r="H615" s="19">
        <f>H616</f>
        <v>0</v>
      </c>
      <c r="I615" s="19">
        <f>I616</f>
        <v>0</v>
      </c>
      <c r="J615" s="19">
        <f>J616</f>
        <v>0</v>
      </c>
      <c r="K615" s="19">
        <f t="shared" ref="K615:L615" si="269">K616</f>
        <v>0</v>
      </c>
      <c r="L615" s="19">
        <f t="shared" si="269"/>
        <v>80</v>
      </c>
    </row>
    <row r="616" spans="1:12" ht="25.5" hidden="1">
      <c r="A616" s="90" t="s">
        <v>43</v>
      </c>
      <c r="B616" s="24" t="s">
        <v>27</v>
      </c>
      <c r="C616" s="24" t="s">
        <v>57</v>
      </c>
      <c r="D616" s="24" t="s">
        <v>57</v>
      </c>
      <c r="E616" s="24" t="s">
        <v>537</v>
      </c>
      <c r="F616" s="24" t="s">
        <v>44</v>
      </c>
      <c r="G616" s="14">
        <v>80</v>
      </c>
      <c r="H616" s="26"/>
      <c r="I616" s="27"/>
      <c r="J616" s="27"/>
      <c r="K616" s="27"/>
      <c r="L616" s="16">
        <f t="shared" ref="L616:L677" si="270">I616+H616+G616+J616+K616</f>
        <v>80</v>
      </c>
    </row>
    <row r="617" spans="1:12" s="20" customFormat="1" ht="76.5" hidden="1" customHeight="1">
      <c r="A617" s="114" t="s">
        <v>538</v>
      </c>
      <c r="B617" s="18" t="s">
        <v>27</v>
      </c>
      <c r="C617" s="18" t="s">
        <v>57</v>
      </c>
      <c r="D617" s="18" t="s">
        <v>57</v>
      </c>
      <c r="E617" s="18" t="s">
        <v>539</v>
      </c>
      <c r="F617" s="18"/>
      <c r="G617" s="5">
        <f>G618</f>
        <v>60</v>
      </c>
      <c r="H617" s="5">
        <f>H618</f>
        <v>0</v>
      </c>
      <c r="I617" s="5">
        <f>I618</f>
        <v>0</v>
      </c>
      <c r="J617" s="5">
        <f>J618</f>
        <v>0</v>
      </c>
      <c r="K617" s="5">
        <f t="shared" ref="K617:L617" si="271">K618</f>
        <v>0</v>
      </c>
      <c r="L617" s="5">
        <f t="shared" si="271"/>
        <v>60</v>
      </c>
    </row>
    <row r="618" spans="1:12" ht="25.5" hidden="1">
      <c r="A618" s="90" t="s">
        <v>43</v>
      </c>
      <c r="B618" s="24" t="s">
        <v>27</v>
      </c>
      <c r="C618" s="24" t="s">
        <v>57</v>
      </c>
      <c r="D618" s="24" t="s">
        <v>57</v>
      </c>
      <c r="E618" s="24" t="s">
        <v>539</v>
      </c>
      <c r="F618" s="24" t="s">
        <v>44</v>
      </c>
      <c r="G618" s="14">
        <v>60</v>
      </c>
      <c r="H618" s="26"/>
      <c r="I618" s="27"/>
      <c r="J618" s="27"/>
      <c r="K618" s="27"/>
      <c r="L618" s="16">
        <f t="shared" si="270"/>
        <v>60</v>
      </c>
    </row>
    <row r="619" spans="1:12" s="20" customFormat="1" ht="91.5" hidden="1" customHeight="1">
      <c r="A619" s="114" t="s">
        <v>540</v>
      </c>
      <c r="B619" s="18" t="s">
        <v>27</v>
      </c>
      <c r="C619" s="18" t="s">
        <v>57</v>
      </c>
      <c r="D619" s="18" t="s">
        <v>57</v>
      </c>
      <c r="E619" s="18" t="s">
        <v>541</v>
      </c>
      <c r="F619" s="18"/>
      <c r="G619" s="5">
        <f>G620</f>
        <v>55</v>
      </c>
      <c r="H619" s="5">
        <f>H620</f>
        <v>0</v>
      </c>
      <c r="I619" s="5">
        <f>I620</f>
        <v>0</v>
      </c>
      <c r="J619" s="5">
        <f>J620</f>
        <v>0</v>
      </c>
      <c r="K619" s="5">
        <f t="shared" ref="K619:L619" si="272">K620</f>
        <v>0</v>
      </c>
      <c r="L619" s="5">
        <f t="shared" si="272"/>
        <v>55</v>
      </c>
    </row>
    <row r="620" spans="1:12" ht="25.5" hidden="1">
      <c r="A620" s="90" t="s">
        <v>43</v>
      </c>
      <c r="B620" s="24" t="s">
        <v>27</v>
      </c>
      <c r="C620" s="24" t="s">
        <v>57</v>
      </c>
      <c r="D620" s="24" t="s">
        <v>57</v>
      </c>
      <c r="E620" s="24" t="s">
        <v>541</v>
      </c>
      <c r="F620" s="24" t="s">
        <v>44</v>
      </c>
      <c r="G620" s="14">
        <v>55</v>
      </c>
      <c r="H620" s="26"/>
      <c r="I620" s="27"/>
      <c r="J620" s="27"/>
      <c r="K620" s="27"/>
      <c r="L620" s="16">
        <f t="shared" si="270"/>
        <v>55</v>
      </c>
    </row>
    <row r="621" spans="1:12" s="20" customFormat="1" ht="113.25" hidden="1" customHeight="1">
      <c r="A621" s="114" t="s">
        <v>542</v>
      </c>
      <c r="B621" s="18" t="s">
        <v>27</v>
      </c>
      <c r="C621" s="18" t="s">
        <v>57</v>
      </c>
      <c r="D621" s="18" t="s">
        <v>57</v>
      </c>
      <c r="E621" s="18" t="s">
        <v>543</v>
      </c>
      <c r="F621" s="18"/>
      <c r="G621" s="5">
        <f>G622</f>
        <v>90</v>
      </c>
      <c r="H621" s="5">
        <f>H622</f>
        <v>0</v>
      </c>
      <c r="I621" s="5">
        <f>I622</f>
        <v>0</v>
      </c>
      <c r="J621" s="5">
        <f>J622</f>
        <v>0</v>
      </c>
      <c r="K621" s="5">
        <f t="shared" ref="K621:L621" si="273">K622</f>
        <v>0</v>
      </c>
      <c r="L621" s="5">
        <f t="shared" si="273"/>
        <v>90</v>
      </c>
    </row>
    <row r="622" spans="1:12" ht="25.5" hidden="1">
      <c r="A622" s="90" t="s">
        <v>43</v>
      </c>
      <c r="B622" s="24" t="s">
        <v>27</v>
      </c>
      <c r="C622" s="24" t="s">
        <v>57</v>
      </c>
      <c r="D622" s="24" t="s">
        <v>57</v>
      </c>
      <c r="E622" s="24" t="s">
        <v>543</v>
      </c>
      <c r="F622" s="24" t="s">
        <v>44</v>
      </c>
      <c r="G622" s="14">
        <v>90</v>
      </c>
      <c r="H622" s="26"/>
      <c r="I622" s="27"/>
      <c r="J622" s="27"/>
      <c r="K622" s="27"/>
      <c r="L622" s="16">
        <f t="shared" si="270"/>
        <v>90</v>
      </c>
    </row>
    <row r="623" spans="1:12" s="20" customFormat="1" ht="69" hidden="1" customHeight="1">
      <c r="A623" s="114" t="s">
        <v>544</v>
      </c>
      <c r="B623" s="18" t="s">
        <v>27</v>
      </c>
      <c r="C623" s="18" t="s">
        <v>57</v>
      </c>
      <c r="D623" s="18" t="s">
        <v>57</v>
      </c>
      <c r="E623" s="18" t="s">
        <v>545</v>
      </c>
      <c r="F623" s="18"/>
      <c r="G623" s="5">
        <f>G624</f>
        <v>191</v>
      </c>
      <c r="H623" s="5">
        <f>H624</f>
        <v>0</v>
      </c>
      <c r="I623" s="5">
        <f>I624</f>
        <v>0</v>
      </c>
      <c r="J623" s="5">
        <f>J624</f>
        <v>0</v>
      </c>
      <c r="K623" s="5">
        <f t="shared" ref="K623:L623" si="274">K624</f>
        <v>0</v>
      </c>
      <c r="L623" s="5">
        <f t="shared" si="274"/>
        <v>191</v>
      </c>
    </row>
    <row r="624" spans="1:12" ht="25.5" hidden="1">
      <c r="A624" s="90" t="s">
        <v>43</v>
      </c>
      <c r="B624" s="24" t="s">
        <v>27</v>
      </c>
      <c r="C624" s="24" t="s">
        <v>57</v>
      </c>
      <c r="D624" s="24" t="s">
        <v>57</v>
      </c>
      <c r="E624" s="24" t="s">
        <v>545</v>
      </c>
      <c r="F624" s="24" t="s">
        <v>44</v>
      </c>
      <c r="G624" s="14">
        <v>191</v>
      </c>
      <c r="H624" s="26"/>
      <c r="I624" s="27"/>
      <c r="J624" s="27"/>
      <c r="K624" s="27"/>
      <c r="L624" s="16">
        <f t="shared" si="270"/>
        <v>191</v>
      </c>
    </row>
    <row r="625" spans="1:12" s="20" customFormat="1" ht="90" hidden="1" customHeight="1">
      <c r="A625" s="114" t="s">
        <v>546</v>
      </c>
      <c r="B625" s="18" t="s">
        <v>27</v>
      </c>
      <c r="C625" s="18" t="s">
        <v>57</v>
      </c>
      <c r="D625" s="18" t="s">
        <v>57</v>
      </c>
      <c r="E625" s="18" t="s">
        <v>547</v>
      </c>
      <c r="F625" s="18"/>
      <c r="G625" s="5">
        <f t="shared" ref="G625:L625" si="275">G626</f>
        <v>85</v>
      </c>
      <c r="H625" s="5">
        <f t="shared" si="275"/>
        <v>0</v>
      </c>
      <c r="I625" s="5">
        <f t="shared" si="275"/>
        <v>0</v>
      </c>
      <c r="J625" s="5">
        <f t="shared" si="275"/>
        <v>0</v>
      </c>
      <c r="K625" s="5">
        <f t="shared" si="275"/>
        <v>0</v>
      </c>
      <c r="L625" s="5">
        <f t="shared" si="275"/>
        <v>85</v>
      </c>
    </row>
    <row r="626" spans="1:12" ht="25.5" hidden="1">
      <c r="A626" s="90" t="s">
        <v>43</v>
      </c>
      <c r="B626" s="24" t="s">
        <v>27</v>
      </c>
      <c r="C626" s="24" t="s">
        <v>57</v>
      </c>
      <c r="D626" s="24" t="s">
        <v>57</v>
      </c>
      <c r="E626" s="24" t="s">
        <v>547</v>
      </c>
      <c r="F626" s="24" t="s">
        <v>44</v>
      </c>
      <c r="G626" s="14">
        <v>85</v>
      </c>
      <c r="H626" s="26"/>
      <c r="I626" s="27"/>
      <c r="J626" s="27"/>
      <c r="K626" s="27"/>
      <c r="L626" s="16">
        <f t="shared" si="270"/>
        <v>85</v>
      </c>
    </row>
    <row r="627" spans="1:12" s="20" customFormat="1" ht="90" hidden="1" customHeight="1">
      <c r="A627" s="114" t="s">
        <v>548</v>
      </c>
      <c r="B627" s="18" t="s">
        <v>27</v>
      </c>
      <c r="C627" s="18" t="s">
        <v>57</v>
      </c>
      <c r="D627" s="18" t="s">
        <v>57</v>
      </c>
      <c r="E627" s="18" t="s">
        <v>549</v>
      </c>
      <c r="F627" s="18"/>
      <c r="G627" s="5">
        <f>G628</f>
        <v>128</v>
      </c>
      <c r="H627" s="5">
        <f>H628</f>
        <v>0</v>
      </c>
      <c r="I627" s="5">
        <f>I628</f>
        <v>0</v>
      </c>
      <c r="J627" s="5">
        <f>J628</f>
        <v>0</v>
      </c>
      <c r="K627" s="5">
        <f t="shared" ref="K627:L627" si="276">K628</f>
        <v>0</v>
      </c>
      <c r="L627" s="5">
        <f t="shared" si="276"/>
        <v>128</v>
      </c>
    </row>
    <row r="628" spans="1:12" ht="25.5" hidden="1">
      <c r="A628" s="90" t="s">
        <v>43</v>
      </c>
      <c r="B628" s="24" t="s">
        <v>27</v>
      </c>
      <c r="C628" s="24" t="s">
        <v>57</v>
      </c>
      <c r="D628" s="24" t="s">
        <v>57</v>
      </c>
      <c r="E628" s="24" t="s">
        <v>549</v>
      </c>
      <c r="F628" s="24" t="s">
        <v>44</v>
      </c>
      <c r="G628" s="14">
        <v>128</v>
      </c>
      <c r="H628" s="26"/>
      <c r="I628" s="27"/>
      <c r="J628" s="27"/>
      <c r="K628" s="27"/>
      <c r="L628" s="16">
        <f t="shared" si="270"/>
        <v>128</v>
      </c>
    </row>
    <row r="629" spans="1:12" s="20" customFormat="1" ht="80.25" hidden="1" customHeight="1">
      <c r="A629" s="114" t="s">
        <v>550</v>
      </c>
      <c r="B629" s="18" t="s">
        <v>27</v>
      </c>
      <c r="C629" s="18" t="s">
        <v>57</v>
      </c>
      <c r="D629" s="18" t="s">
        <v>57</v>
      </c>
      <c r="E629" s="18" t="s">
        <v>551</v>
      </c>
      <c r="F629" s="18"/>
      <c r="G629" s="5">
        <f>G630</f>
        <v>120</v>
      </c>
      <c r="H629" s="5">
        <f>H630</f>
        <v>0</v>
      </c>
      <c r="I629" s="5">
        <f>I630</f>
        <v>0</v>
      </c>
      <c r="J629" s="5">
        <f>J630</f>
        <v>0</v>
      </c>
      <c r="K629" s="5">
        <f t="shared" ref="K629:L629" si="277">K630</f>
        <v>0</v>
      </c>
      <c r="L629" s="5">
        <f t="shared" si="277"/>
        <v>120</v>
      </c>
    </row>
    <row r="630" spans="1:12" ht="25.5" hidden="1">
      <c r="A630" s="90" t="s">
        <v>43</v>
      </c>
      <c r="B630" s="24" t="s">
        <v>27</v>
      </c>
      <c r="C630" s="24" t="s">
        <v>57</v>
      </c>
      <c r="D630" s="24" t="s">
        <v>57</v>
      </c>
      <c r="E630" s="24" t="s">
        <v>551</v>
      </c>
      <c r="F630" s="24" t="s">
        <v>44</v>
      </c>
      <c r="G630" s="14">
        <v>120</v>
      </c>
      <c r="H630" s="26"/>
      <c r="I630" s="27"/>
      <c r="J630" s="27"/>
      <c r="K630" s="27"/>
      <c r="L630" s="16">
        <f t="shared" si="270"/>
        <v>120</v>
      </c>
    </row>
    <row r="631" spans="1:12" s="20" customFormat="1" ht="72" hidden="1" customHeight="1">
      <c r="A631" s="114" t="s">
        <v>552</v>
      </c>
      <c r="B631" s="18" t="s">
        <v>27</v>
      </c>
      <c r="C631" s="18" t="s">
        <v>57</v>
      </c>
      <c r="D631" s="18" t="s">
        <v>57</v>
      </c>
      <c r="E631" s="18" t="s">
        <v>553</v>
      </c>
      <c r="F631" s="18"/>
      <c r="G631" s="5">
        <f>G632</f>
        <v>55</v>
      </c>
      <c r="H631" s="5">
        <f>H632</f>
        <v>0</v>
      </c>
      <c r="I631" s="5">
        <f>I632</f>
        <v>0</v>
      </c>
      <c r="J631" s="5">
        <f>J632</f>
        <v>0</v>
      </c>
      <c r="K631" s="5">
        <f t="shared" ref="K631:L631" si="278">K632</f>
        <v>0</v>
      </c>
      <c r="L631" s="5">
        <f t="shared" si="278"/>
        <v>55</v>
      </c>
    </row>
    <row r="632" spans="1:12" ht="25.5" hidden="1">
      <c r="A632" s="90" t="s">
        <v>43</v>
      </c>
      <c r="B632" s="24" t="s">
        <v>27</v>
      </c>
      <c r="C632" s="24" t="s">
        <v>57</v>
      </c>
      <c r="D632" s="24" t="s">
        <v>57</v>
      </c>
      <c r="E632" s="24" t="s">
        <v>553</v>
      </c>
      <c r="F632" s="24" t="s">
        <v>44</v>
      </c>
      <c r="G632" s="14">
        <v>55</v>
      </c>
      <c r="H632" s="26"/>
      <c r="I632" s="27"/>
      <c r="J632" s="27"/>
      <c r="K632" s="27"/>
      <c r="L632" s="16">
        <f t="shared" si="270"/>
        <v>55</v>
      </c>
    </row>
    <row r="633" spans="1:12" s="20" customFormat="1" hidden="1">
      <c r="A633" s="89" t="s">
        <v>554</v>
      </c>
      <c r="B633" s="18"/>
      <c r="C633" s="18" t="s">
        <v>57</v>
      </c>
      <c r="D633" s="18" t="s">
        <v>57</v>
      </c>
      <c r="E633" s="18" t="s">
        <v>555</v>
      </c>
      <c r="F633" s="18"/>
      <c r="G633" s="5">
        <f>G634+G636+G638+G640+G642</f>
        <v>206</v>
      </c>
      <c r="H633" s="5">
        <f>H634+H636+H638+H640+H642</f>
        <v>0</v>
      </c>
      <c r="I633" s="5">
        <f>I634+I636+I638+I640+I642</f>
        <v>0</v>
      </c>
      <c r="J633" s="5">
        <f>J634+J636+J638+J640+J642</f>
        <v>0</v>
      </c>
      <c r="K633" s="5">
        <f t="shared" ref="K633:L633" si="279">K634+K636+K638+K640+K642</f>
        <v>0</v>
      </c>
      <c r="L633" s="5">
        <f t="shared" si="279"/>
        <v>206</v>
      </c>
    </row>
    <row r="634" spans="1:12" s="20" customFormat="1" ht="78.75" hidden="1" customHeight="1">
      <c r="A634" s="114" t="s">
        <v>556</v>
      </c>
      <c r="B634" s="18" t="s">
        <v>27</v>
      </c>
      <c r="C634" s="18" t="s">
        <v>57</v>
      </c>
      <c r="D634" s="18" t="s">
        <v>57</v>
      </c>
      <c r="E634" s="18" t="s">
        <v>557</v>
      </c>
      <c r="F634" s="18"/>
      <c r="G634" s="5">
        <f>G635</f>
        <v>51</v>
      </c>
      <c r="H634" s="5">
        <f>H635</f>
        <v>0</v>
      </c>
      <c r="I634" s="5">
        <f>I635</f>
        <v>0</v>
      </c>
      <c r="J634" s="5">
        <f>J635</f>
        <v>0</v>
      </c>
      <c r="K634" s="5">
        <f t="shared" ref="K634:L634" si="280">K635</f>
        <v>0</v>
      </c>
      <c r="L634" s="5">
        <f t="shared" si="280"/>
        <v>51</v>
      </c>
    </row>
    <row r="635" spans="1:12" ht="25.5" hidden="1">
      <c r="A635" s="90" t="s">
        <v>43</v>
      </c>
      <c r="B635" s="24" t="s">
        <v>27</v>
      </c>
      <c r="C635" s="24" t="s">
        <v>57</v>
      </c>
      <c r="D635" s="24" t="s">
        <v>57</v>
      </c>
      <c r="E635" s="24" t="s">
        <v>557</v>
      </c>
      <c r="F635" s="24" t="s">
        <v>44</v>
      </c>
      <c r="G635" s="14">
        <v>51</v>
      </c>
      <c r="H635" s="26"/>
      <c r="I635" s="27"/>
      <c r="J635" s="27"/>
      <c r="K635" s="27"/>
      <c r="L635" s="16">
        <f t="shared" si="270"/>
        <v>51</v>
      </c>
    </row>
    <row r="636" spans="1:12" s="20" customFormat="1" ht="154.5" hidden="1" customHeight="1">
      <c r="A636" s="114" t="s">
        <v>558</v>
      </c>
      <c r="B636" s="18" t="s">
        <v>27</v>
      </c>
      <c r="C636" s="18" t="s">
        <v>57</v>
      </c>
      <c r="D636" s="18" t="s">
        <v>57</v>
      </c>
      <c r="E636" s="18" t="s">
        <v>559</v>
      </c>
      <c r="F636" s="18"/>
      <c r="G636" s="5">
        <f>G637</f>
        <v>25</v>
      </c>
      <c r="H636" s="5">
        <f>H637</f>
        <v>0</v>
      </c>
      <c r="I636" s="5">
        <f>I637</f>
        <v>0</v>
      </c>
      <c r="J636" s="5">
        <f>J637</f>
        <v>0</v>
      </c>
      <c r="K636" s="5">
        <f t="shared" ref="K636:L636" si="281">K637</f>
        <v>0</v>
      </c>
      <c r="L636" s="5">
        <f t="shared" si="281"/>
        <v>25</v>
      </c>
    </row>
    <row r="637" spans="1:12" ht="25.5" hidden="1">
      <c r="A637" s="90" t="s">
        <v>43</v>
      </c>
      <c r="B637" s="24" t="s">
        <v>27</v>
      </c>
      <c r="C637" s="24" t="s">
        <v>57</v>
      </c>
      <c r="D637" s="24" t="s">
        <v>57</v>
      </c>
      <c r="E637" s="24" t="s">
        <v>559</v>
      </c>
      <c r="F637" s="24" t="s">
        <v>44</v>
      </c>
      <c r="G637" s="14">
        <v>25</v>
      </c>
      <c r="H637" s="26"/>
      <c r="I637" s="27"/>
      <c r="J637" s="27"/>
      <c r="K637" s="27"/>
      <c r="L637" s="16">
        <f t="shared" si="270"/>
        <v>25</v>
      </c>
    </row>
    <row r="638" spans="1:12" s="20" customFormat="1" ht="100.5" hidden="1" customHeight="1">
      <c r="A638" s="114" t="s">
        <v>560</v>
      </c>
      <c r="B638" s="18" t="s">
        <v>27</v>
      </c>
      <c r="C638" s="18" t="s">
        <v>57</v>
      </c>
      <c r="D638" s="18" t="s">
        <v>57</v>
      </c>
      <c r="E638" s="18" t="s">
        <v>561</v>
      </c>
      <c r="F638" s="18"/>
      <c r="G638" s="5">
        <f>G639</f>
        <v>60</v>
      </c>
      <c r="H638" s="5">
        <f>H639</f>
        <v>0</v>
      </c>
      <c r="I638" s="5">
        <f>I639</f>
        <v>0</v>
      </c>
      <c r="J638" s="5">
        <f>J639</f>
        <v>0</v>
      </c>
      <c r="K638" s="5">
        <f t="shared" ref="K638:L638" si="282">K639</f>
        <v>0</v>
      </c>
      <c r="L638" s="5">
        <f t="shared" si="282"/>
        <v>60</v>
      </c>
    </row>
    <row r="639" spans="1:12" ht="25.5" hidden="1">
      <c r="A639" s="90" t="s">
        <v>43</v>
      </c>
      <c r="B639" s="24" t="s">
        <v>27</v>
      </c>
      <c r="C639" s="24" t="s">
        <v>57</v>
      </c>
      <c r="D639" s="24" t="s">
        <v>57</v>
      </c>
      <c r="E639" s="24" t="s">
        <v>561</v>
      </c>
      <c r="F639" s="24" t="s">
        <v>44</v>
      </c>
      <c r="G639" s="14">
        <v>60</v>
      </c>
      <c r="H639" s="26"/>
      <c r="I639" s="27"/>
      <c r="J639" s="27"/>
      <c r="K639" s="27"/>
      <c r="L639" s="16">
        <f t="shared" si="270"/>
        <v>60</v>
      </c>
    </row>
    <row r="640" spans="1:12" s="20" customFormat="1" ht="43.5" hidden="1" customHeight="1">
      <c r="A640" s="114" t="s">
        <v>562</v>
      </c>
      <c r="B640" s="18" t="s">
        <v>27</v>
      </c>
      <c r="C640" s="18" t="s">
        <v>57</v>
      </c>
      <c r="D640" s="18" t="s">
        <v>57</v>
      </c>
      <c r="E640" s="18" t="s">
        <v>563</v>
      </c>
      <c r="F640" s="18"/>
      <c r="G640" s="5">
        <f>G641</f>
        <v>30</v>
      </c>
      <c r="H640" s="5">
        <f>H641</f>
        <v>0</v>
      </c>
      <c r="I640" s="5">
        <f>I641</f>
        <v>0</v>
      </c>
      <c r="J640" s="5">
        <f>J641</f>
        <v>0</v>
      </c>
      <c r="K640" s="5">
        <f t="shared" ref="K640:L640" si="283">K641</f>
        <v>0</v>
      </c>
      <c r="L640" s="5">
        <f t="shared" si="283"/>
        <v>30</v>
      </c>
    </row>
    <row r="641" spans="1:12" ht="25.5" hidden="1">
      <c r="A641" s="90" t="s">
        <v>43</v>
      </c>
      <c r="B641" s="24" t="s">
        <v>27</v>
      </c>
      <c r="C641" s="24" t="s">
        <v>57</v>
      </c>
      <c r="D641" s="24" t="s">
        <v>57</v>
      </c>
      <c r="E641" s="24" t="s">
        <v>563</v>
      </c>
      <c r="F641" s="24" t="s">
        <v>44</v>
      </c>
      <c r="G641" s="14">
        <v>30</v>
      </c>
      <c r="H641" s="26"/>
      <c r="I641" s="27"/>
      <c r="J641" s="27"/>
      <c r="K641" s="27"/>
      <c r="L641" s="16">
        <f t="shared" si="270"/>
        <v>30</v>
      </c>
    </row>
    <row r="642" spans="1:12" s="20" customFormat="1" ht="204" hidden="1" customHeight="1">
      <c r="A642" s="114" t="s">
        <v>564</v>
      </c>
      <c r="B642" s="18" t="s">
        <v>27</v>
      </c>
      <c r="C642" s="18" t="s">
        <v>57</v>
      </c>
      <c r="D642" s="18" t="s">
        <v>57</v>
      </c>
      <c r="E642" s="18" t="s">
        <v>565</v>
      </c>
      <c r="F642" s="18"/>
      <c r="G642" s="5">
        <f>G643</f>
        <v>40</v>
      </c>
      <c r="H642" s="5">
        <f>H643</f>
        <v>0</v>
      </c>
      <c r="I642" s="5">
        <f>I643</f>
        <v>0</v>
      </c>
      <c r="J642" s="5">
        <f>J643</f>
        <v>0</v>
      </c>
      <c r="K642" s="5">
        <f t="shared" ref="K642:L642" si="284">K643</f>
        <v>0</v>
      </c>
      <c r="L642" s="5">
        <f t="shared" si="284"/>
        <v>40</v>
      </c>
    </row>
    <row r="643" spans="1:12" ht="25.5" hidden="1">
      <c r="A643" s="90" t="s">
        <v>43</v>
      </c>
      <c r="B643" s="24" t="s">
        <v>27</v>
      </c>
      <c r="C643" s="24" t="s">
        <v>57</v>
      </c>
      <c r="D643" s="24" t="s">
        <v>57</v>
      </c>
      <c r="E643" s="24" t="s">
        <v>565</v>
      </c>
      <c r="F643" s="24" t="s">
        <v>44</v>
      </c>
      <c r="G643" s="14">
        <v>40</v>
      </c>
      <c r="H643" s="26"/>
      <c r="I643" s="27"/>
      <c r="J643" s="27"/>
      <c r="K643" s="27"/>
      <c r="L643" s="16">
        <f t="shared" si="270"/>
        <v>40</v>
      </c>
    </row>
    <row r="644" spans="1:12" s="20" customFormat="1" hidden="1">
      <c r="A644" s="89" t="s">
        <v>566</v>
      </c>
      <c r="B644" s="18"/>
      <c r="C644" s="18" t="s">
        <v>57</v>
      </c>
      <c r="D644" s="18" t="s">
        <v>57</v>
      </c>
      <c r="E644" s="18" t="s">
        <v>567</v>
      </c>
      <c r="F644" s="18"/>
      <c r="G644" s="5">
        <f>G645+G647+G649+G651+G653</f>
        <v>311</v>
      </c>
      <c r="H644" s="5">
        <f>H645+H647+H649+H651+H653</f>
        <v>0</v>
      </c>
      <c r="I644" s="5">
        <f>I645+I647+I649+I651+I653</f>
        <v>70</v>
      </c>
      <c r="J644" s="5">
        <f>J645+J647+J649+J651+J653</f>
        <v>0</v>
      </c>
      <c r="K644" s="5">
        <f t="shared" ref="K644:L644" si="285">K645+K647+K649+K651+K653</f>
        <v>0</v>
      </c>
      <c r="L644" s="5">
        <f t="shared" si="285"/>
        <v>381</v>
      </c>
    </row>
    <row r="645" spans="1:12" s="20" customFormat="1" ht="150" hidden="1" customHeight="1">
      <c r="A645" s="114" t="s">
        <v>568</v>
      </c>
      <c r="B645" s="18" t="s">
        <v>27</v>
      </c>
      <c r="C645" s="18" t="s">
        <v>57</v>
      </c>
      <c r="D645" s="18" t="s">
        <v>57</v>
      </c>
      <c r="E645" s="18" t="s">
        <v>569</v>
      </c>
      <c r="F645" s="18"/>
      <c r="G645" s="5">
        <f>G646</f>
        <v>66</v>
      </c>
      <c r="H645" s="5">
        <f>H646</f>
        <v>0</v>
      </c>
      <c r="I645" s="5">
        <f>I646</f>
        <v>0</v>
      </c>
      <c r="J645" s="5">
        <f>J646</f>
        <v>0</v>
      </c>
      <c r="K645" s="5">
        <f t="shared" ref="K645:L645" si="286">K646</f>
        <v>0</v>
      </c>
      <c r="L645" s="5">
        <f t="shared" si="286"/>
        <v>66</v>
      </c>
    </row>
    <row r="646" spans="1:12" ht="25.5" hidden="1">
      <c r="A646" s="90" t="s">
        <v>43</v>
      </c>
      <c r="B646" s="24" t="s">
        <v>27</v>
      </c>
      <c r="C646" s="24" t="s">
        <v>57</v>
      </c>
      <c r="D646" s="24" t="s">
        <v>57</v>
      </c>
      <c r="E646" s="24" t="s">
        <v>569</v>
      </c>
      <c r="F646" s="24" t="s">
        <v>44</v>
      </c>
      <c r="G646" s="14">
        <v>66</v>
      </c>
      <c r="H646" s="26"/>
      <c r="I646" s="27"/>
      <c r="J646" s="27"/>
      <c r="K646" s="27"/>
      <c r="L646" s="16">
        <f t="shared" si="270"/>
        <v>66</v>
      </c>
    </row>
    <row r="647" spans="1:12" s="20" customFormat="1" ht="63.75" hidden="1">
      <c r="A647" s="89" t="s">
        <v>570</v>
      </c>
      <c r="B647" s="18" t="s">
        <v>27</v>
      </c>
      <c r="C647" s="18" t="s">
        <v>57</v>
      </c>
      <c r="D647" s="18" t="s">
        <v>57</v>
      </c>
      <c r="E647" s="18" t="s">
        <v>571</v>
      </c>
      <c r="F647" s="18"/>
      <c r="G647" s="5">
        <f>G648</f>
        <v>130</v>
      </c>
      <c r="H647" s="5">
        <f>H648</f>
        <v>0</v>
      </c>
      <c r="I647" s="5">
        <f>I648</f>
        <v>0</v>
      </c>
      <c r="J647" s="5">
        <f>J648</f>
        <v>0</v>
      </c>
      <c r="K647" s="5">
        <f t="shared" ref="K647:L647" si="287">K648</f>
        <v>0</v>
      </c>
      <c r="L647" s="5">
        <f t="shared" si="287"/>
        <v>130</v>
      </c>
    </row>
    <row r="648" spans="1:12" ht="25.5" hidden="1">
      <c r="A648" s="90" t="s">
        <v>43</v>
      </c>
      <c r="B648" s="24" t="s">
        <v>27</v>
      </c>
      <c r="C648" s="24" t="s">
        <v>57</v>
      </c>
      <c r="D648" s="24" t="s">
        <v>57</v>
      </c>
      <c r="E648" s="24" t="s">
        <v>571</v>
      </c>
      <c r="F648" s="24" t="s">
        <v>44</v>
      </c>
      <c r="G648" s="14">
        <v>130</v>
      </c>
      <c r="H648" s="26"/>
      <c r="I648" s="27"/>
      <c r="J648" s="27"/>
      <c r="K648" s="27"/>
      <c r="L648" s="16">
        <f t="shared" si="270"/>
        <v>130</v>
      </c>
    </row>
    <row r="649" spans="1:12" s="20" customFormat="1" ht="75.75" hidden="1" customHeight="1">
      <c r="A649" s="114" t="s">
        <v>572</v>
      </c>
      <c r="B649" s="18" t="s">
        <v>27</v>
      </c>
      <c r="C649" s="18" t="s">
        <v>57</v>
      </c>
      <c r="D649" s="18" t="s">
        <v>57</v>
      </c>
      <c r="E649" s="18" t="s">
        <v>573</v>
      </c>
      <c r="F649" s="18"/>
      <c r="G649" s="5">
        <f>G650</f>
        <v>65</v>
      </c>
      <c r="H649" s="5">
        <f>H650</f>
        <v>0</v>
      </c>
      <c r="I649" s="5">
        <f>I650</f>
        <v>0</v>
      </c>
      <c r="J649" s="5">
        <f>J650</f>
        <v>0</v>
      </c>
      <c r="K649" s="5">
        <f t="shared" ref="K649:L649" si="288">K650</f>
        <v>0</v>
      </c>
      <c r="L649" s="5">
        <f t="shared" si="288"/>
        <v>65</v>
      </c>
    </row>
    <row r="650" spans="1:12" ht="25.5" hidden="1">
      <c r="A650" s="90" t="s">
        <v>43</v>
      </c>
      <c r="B650" s="24" t="s">
        <v>27</v>
      </c>
      <c r="C650" s="24" t="s">
        <v>57</v>
      </c>
      <c r="D650" s="24" t="s">
        <v>57</v>
      </c>
      <c r="E650" s="24" t="s">
        <v>573</v>
      </c>
      <c r="F650" s="24" t="s">
        <v>44</v>
      </c>
      <c r="G650" s="14">
        <v>65</v>
      </c>
      <c r="H650" s="26"/>
      <c r="I650" s="27"/>
      <c r="J650" s="27"/>
      <c r="K650" s="27"/>
      <c r="L650" s="16">
        <f t="shared" si="270"/>
        <v>65</v>
      </c>
    </row>
    <row r="651" spans="1:12" s="20" customFormat="1" ht="206.25" hidden="1" customHeight="1">
      <c r="A651" s="114" t="s">
        <v>574</v>
      </c>
      <c r="B651" s="18" t="s">
        <v>27</v>
      </c>
      <c r="C651" s="18" t="s">
        <v>57</v>
      </c>
      <c r="D651" s="18" t="s">
        <v>57</v>
      </c>
      <c r="E651" s="18" t="s">
        <v>575</v>
      </c>
      <c r="F651" s="18"/>
      <c r="G651" s="5">
        <f>G652</f>
        <v>50</v>
      </c>
      <c r="H651" s="5">
        <f>H652</f>
        <v>0</v>
      </c>
      <c r="I651" s="5">
        <f>I652</f>
        <v>0</v>
      </c>
      <c r="J651" s="5">
        <f>J652</f>
        <v>0</v>
      </c>
      <c r="K651" s="5">
        <f t="shared" ref="K651:L651" si="289">K652</f>
        <v>0</v>
      </c>
      <c r="L651" s="5">
        <f t="shared" si="289"/>
        <v>50</v>
      </c>
    </row>
    <row r="652" spans="1:12" ht="25.5" hidden="1">
      <c r="A652" s="90" t="s">
        <v>43</v>
      </c>
      <c r="B652" s="24" t="s">
        <v>27</v>
      </c>
      <c r="C652" s="24" t="s">
        <v>57</v>
      </c>
      <c r="D652" s="24" t="s">
        <v>57</v>
      </c>
      <c r="E652" s="24" t="s">
        <v>575</v>
      </c>
      <c r="F652" s="24" t="s">
        <v>44</v>
      </c>
      <c r="G652" s="25">
        <v>50</v>
      </c>
      <c r="H652" s="26"/>
      <c r="I652" s="27"/>
      <c r="J652" s="27"/>
      <c r="K652" s="27"/>
      <c r="L652" s="16">
        <f t="shared" si="270"/>
        <v>50</v>
      </c>
    </row>
    <row r="653" spans="1:12" s="20" customFormat="1" ht="25.5" hidden="1">
      <c r="A653" s="115" t="s">
        <v>576</v>
      </c>
      <c r="B653" s="18" t="s">
        <v>27</v>
      </c>
      <c r="C653" s="18" t="s">
        <v>57</v>
      </c>
      <c r="D653" s="18" t="s">
        <v>57</v>
      </c>
      <c r="E653" s="18" t="s">
        <v>577</v>
      </c>
      <c r="F653" s="18"/>
      <c r="G653" s="19">
        <f>G654</f>
        <v>0</v>
      </c>
      <c r="H653" s="19">
        <f>H654</f>
        <v>0</v>
      </c>
      <c r="I653" s="19">
        <f>I654</f>
        <v>70</v>
      </c>
      <c r="J653" s="19">
        <f>J654</f>
        <v>0</v>
      </c>
      <c r="K653" s="19">
        <f t="shared" ref="K653:L653" si="290">K654</f>
        <v>0</v>
      </c>
      <c r="L653" s="19">
        <f t="shared" si="290"/>
        <v>70</v>
      </c>
    </row>
    <row r="654" spans="1:12" ht="25.5" hidden="1">
      <c r="A654" s="90" t="s">
        <v>43</v>
      </c>
      <c r="B654" s="24" t="s">
        <v>27</v>
      </c>
      <c r="C654" s="24" t="s">
        <v>57</v>
      </c>
      <c r="D654" s="24" t="s">
        <v>57</v>
      </c>
      <c r="E654" s="24" t="s">
        <v>577</v>
      </c>
      <c r="F654" s="24" t="s">
        <v>44</v>
      </c>
      <c r="G654" s="25"/>
      <c r="H654" s="26"/>
      <c r="I654" s="27">
        <v>70</v>
      </c>
      <c r="J654" s="27"/>
      <c r="K654" s="27"/>
      <c r="L654" s="16">
        <f t="shared" si="270"/>
        <v>70</v>
      </c>
    </row>
    <row r="655" spans="1:12" s="20" customFormat="1" ht="25.5" hidden="1">
      <c r="A655" s="9" t="s">
        <v>578</v>
      </c>
      <c r="B655" s="10" t="s">
        <v>27</v>
      </c>
      <c r="C655" s="10" t="s">
        <v>57</v>
      </c>
      <c r="D655" s="10" t="s">
        <v>57</v>
      </c>
      <c r="E655" s="10" t="s">
        <v>579</v>
      </c>
      <c r="F655" s="10"/>
      <c r="G655" s="11">
        <f>G656</f>
        <v>0</v>
      </c>
      <c r="H655" s="11">
        <f>H656</f>
        <v>0</v>
      </c>
      <c r="I655" s="11">
        <f>I656</f>
        <v>750</v>
      </c>
      <c r="J655" s="11">
        <f>J656</f>
        <v>0</v>
      </c>
      <c r="K655" s="11">
        <f t="shared" ref="K655:L655" si="291">K656</f>
        <v>0</v>
      </c>
      <c r="L655" s="11">
        <f t="shared" si="291"/>
        <v>750</v>
      </c>
    </row>
    <row r="656" spans="1:12" ht="25.5" hidden="1">
      <c r="A656" s="90" t="s">
        <v>43</v>
      </c>
      <c r="B656" s="24" t="s">
        <v>27</v>
      </c>
      <c r="C656" s="24" t="s">
        <v>57</v>
      </c>
      <c r="D656" s="24" t="s">
        <v>57</v>
      </c>
      <c r="E656" s="24" t="s">
        <v>579</v>
      </c>
      <c r="F656" s="24" t="s">
        <v>44</v>
      </c>
      <c r="G656" s="25"/>
      <c r="H656" s="26"/>
      <c r="I656" s="27">
        <v>750</v>
      </c>
      <c r="J656" s="27"/>
      <c r="K656" s="27"/>
      <c r="L656" s="16">
        <f t="shared" si="270"/>
        <v>750</v>
      </c>
    </row>
    <row r="657" spans="1:12" hidden="1">
      <c r="A657" s="9" t="s">
        <v>580</v>
      </c>
      <c r="B657" s="10" t="s">
        <v>27</v>
      </c>
      <c r="C657" s="10" t="s">
        <v>57</v>
      </c>
      <c r="D657" s="10" t="s">
        <v>57</v>
      </c>
      <c r="E657" s="10" t="s">
        <v>581</v>
      </c>
      <c r="F657" s="10"/>
      <c r="G657" s="11">
        <f>G658+G659</f>
        <v>0</v>
      </c>
      <c r="H657" s="11">
        <f>H658+H659</f>
        <v>0</v>
      </c>
      <c r="I657" s="11">
        <f>I658+I659</f>
        <v>3614.7</v>
      </c>
      <c r="J657" s="11">
        <f>J658+J659</f>
        <v>0</v>
      </c>
      <c r="K657" s="11">
        <f t="shared" ref="K657:L657" si="292">K658+K659</f>
        <v>0</v>
      </c>
      <c r="L657" s="11">
        <f t="shared" si="292"/>
        <v>3614.7</v>
      </c>
    </row>
    <row r="658" spans="1:12" ht="25.5" hidden="1">
      <c r="A658" s="90" t="s">
        <v>43</v>
      </c>
      <c r="B658" s="24" t="s">
        <v>27</v>
      </c>
      <c r="C658" s="24" t="s">
        <v>57</v>
      </c>
      <c r="D658" s="24" t="s">
        <v>57</v>
      </c>
      <c r="E658" s="24" t="s">
        <v>581</v>
      </c>
      <c r="F658" s="24" t="s">
        <v>44</v>
      </c>
      <c r="G658" s="25"/>
      <c r="H658" s="26"/>
      <c r="I658" s="27">
        <v>3614.7</v>
      </c>
      <c r="J658" s="27">
        <v>-2567.875</v>
      </c>
      <c r="K658" s="27"/>
      <c r="L658" s="16">
        <f t="shared" si="270"/>
        <v>1046.8249999999998</v>
      </c>
    </row>
    <row r="659" spans="1:12" ht="51" hidden="1">
      <c r="A659" s="100" t="s">
        <v>349</v>
      </c>
      <c r="B659" s="24" t="s">
        <v>27</v>
      </c>
      <c r="C659" s="24" t="s">
        <v>57</v>
      </c>
      <c r="D659" s="24" t="s">
        <v>57</v>
      </c>
      <c r="E659" s="24" t="s">
        <v>581</v>
      </c>
      <c r="F659" s="24" t="s">
        <v>87</v>
      </c>
      <c r="G659" s="25"/>
      <c r="H659" s="26"/>
      <c r="I659" s="27"/>
      <c r="J659" s="27">
        <v>2567.875</v>
      </c>
      <c r="K659" s="27"/>
      <c r="L659" s="16">
        <f t="shared" si="270"/>
        <v>2567.875</v>
      </c>
    </row>
    <row r="660" spans="1:12" s="20" customFormat="1" ht="25.5" hidden="1">
      <c r="A660" s="9" t="s">
        <v>582</v>
      </c>
      <c r="B660" s="10" t="s">
        <v>27</v>
      </c>
      <c r="C660" s="10" t="s">
        <v>57</v>
      </c>
      <c r="D660" s="10" t="s">
        <v>57</v>
      </c>
      <c r="E660" s="10" t="s">
        <v>583</v>
      </c>
      <c r="F660" s="10"/>
      <c r="G660" s="11">
        <f>G661+G662</f>
        <v>0</v>
      </c>
      <c r="H660" s="11">
        <f>H661+H662</f>
        <v>0</v>
      </c>
      <c r="I660" s="11">
        <f>I661+I662</f>
        <v>3229.7</v>
      </c>
      <c r="J660" s="11">
        <f>J661+J662</f>
        <v>0</v>
      </c>
      <c r="K660" s="11">
        <f t="shared" ref="K660:L660" si="293">K661+K662</f>
        <v>0</v>
      </c>
      <c r="L660" s="11">
        <f t="shared" si="293"/>
        <v>3229.7</v>
      </c>
    </row>
    <row r="661" spans="1:12" ht="25.5" hidden="1">
      <c r="A661" s="90" t="s">
        <v>43</v>
      </c>
      <c r="B661" s="24" t="s">
        <v>27</v>
      </c>
      <c r="C661" s="24" t="s">
        <v>57</v>
      </c>
      <c r="D661" s="24" t="s">
        <v>57</v>
      </c>
      <c r="E661" s="24" t="s">
        <v>583</v>
      </c>
      <c r="F661" s="24" t="s">
        <v>44</v>
      </c>
      <c r="G661" s="25"/>
      <c r="H661" s="26"/>
      <c r="I661" s="27">
        <v>3229.7</v>
      </c>
      <c r="J661" s="27">
        <v>-2285.1849999999999</v>
      </c>
      <c r="K661" s="27"/>
      <c r="L661" s="16">
        <f t="shared" si="270"/>
        <v>944.51499999999987</v>
      </c>
    </row>
    <row r="662" spans="1:12" ht="51" hidden="1">
      <c r="A662" s="100" t="s">
        <v>349</v>
      </c>
      <c r="B662" s="24" t="s">
        <v>27</v>
      </c>
      <c r="C662" s="24" t="s">
        <v>57</v>
      </c>
      <c r="D662" s="24" t="s">
        <v>57</v>
      </c>
      <c r="E662" s="24" t="s">
        <v>583</v>
      </c>
      <c r="F662" s="24" t="s">
        <v>87</v>
      </c>
      <c r="G662" s="25"/>
      <c r="H662" s="26"/>
      <c r="I662" s="27"/>
      <c r="J662" s="27">
        <v>2285.1849999999999</v>
      </c>
      <c r="K662" s="27"/>
      <c r="L662" s="16">
        <f t="shared" si="270"/>
        <v>2285.1849999999999</v>
      </c>
    </row>
    <row r="663" spans="1:12" s="20" customFormat="1" ht="51" hidden="1">
      <c r="A663" s="9" t="s">
        <v>584</v>
      </c>
      <c r="B663" s="10" t="s">
        <v>27</v>
      </c>
      <c r="C663" s="10" t="s">
        <v>57</v>
      </c>
      <c r="D663" s="10" t="s">
        <v>57</v>
      </c>
      <c r="E663" s="10" t="s">
        <v>585</v>
      </c>
      <c r="F663" s="10"/>
      <c r="G663" s="11">
        <f>G664</f>
        <v>0</v>
      </c>
      <c r="H663" s="11">
        <f>H664</f>
        <v>0</v>
      </c>
      <c r="I663" s="11">
        <f>I664</f>
        <v>275</v>
      </c>
      <c r="J663" s="11">
        <f>J664</f>
        <v>0</v>
      </c>
      <c r="K663" s="11">
        <f t="shared" ref="K663:L663" si="294">K664</f>
        <v>0</v>
      </c>
      <c r="L663" s="11">
        <f t="shared" si="294"/>
        <v>275</v>
      </c>
    </row>
    <row r="664" spans="1:12" ht="25.5" hidden="1">
      <c r="A664" s="90" t="s">
        <v>43</v>
      </c>
      <c r="B664" s="24" t="s">
        <v>27</v>
      </c>
      <c r="C664" s="24" t="s">
        <v>57</v>
      </c>
      <c r="D664" s="24" t="s">
        <v>57</v>
      </c>
      <c r="E664" s="24" t="s">
        <v>585</v>
      </c>
      <c r="F664" s="24" t="s">
        <v>44</v>
      </c>
      <c r="G664" s="25"/>
      <c r="H664" s="26"/>
      <c r="I664" s="27">
        <v>275</v>
      </c>
      <c r="J664" s="27"/>
      <c r="K664" s="27"/>
      <c r="L664" s="16">
        <f t="shared" si="270"/>
        <v>275</v>
      </c>
    </row>
    <row r="665" spans="1:12" hidden="1">
      <c r="A665" s="6" t="s">
        <v>586</v>
      </c>
      <c r="B665" s="7" t="s">
        <v>27</v>
      </c>
      <c r="C665" s="7" t="s">
        <v>57</v>
      </c>
      <c r="D665" s="7" t="s">
        <v>139</v>
      </c>
      <c r="E665" s="7"/>
      <c r="F665" s="7"/>
      <c r="G665" s="5">
        <f>G666+G691+G693+G695</f>
        <v>63551.7</v>
      </c>
      <c r="H665" s="5">
        <f t="shared" ref="H665:L665" si="295">H666+H691+H693+H695</f>
        <v>551.45029999999997</v>
      </c>
      <c r="I665" s="5">
        <f t="shared" si="295"/>
        <v>2450</v>
      </c>
      <c r="J665" s="5">
        <f t="shared" si="295"/>
        <v>468.4</v>
      </c>
      <c r="K665" s="5">
        <f t="shared" si="295"/>
        <v>3000</v>
      </c>
      <c r="L665" s="5">
        <f t="shared" si="295"/>
        <v>70021.550299999974</v>
      </c>
    </row>
    <row r="666" spans="1:12" s="20" customFormat="1" hidden="1">
      <c r="A666" s="40" t="s">
        <v>241</v>
      </c>
      <c r="B666" s="42" t="s">
        <v>27</v>
      </c>
      <c r="C666" s="42" t="s">
        <v>57</v>
      </c>
      <c r="D666" s="42" t="s">
        <v>139</v>
      </c>
      <c r="E666" s="42" t="s">
        <v>587</v>
      </c>
      <c r="F666" s="42"/>
      <c r="G666" s="66">
        <f>G667+G669+G671+G678+G685+G687+G689</f>
        <v>63551.7</v>
      </c>
      <c r="H666" s="66">
        <f t="shared" ref="H666:L666" si="296">H667+H669+H671+H678+H685+H687+H689</f>
        <v>311.45030000000003</v>
      </c>
      <c r="I666" s="66">
        <f t="shared" si="296"/>
        <v>2300</v>
      </c>
      <c r="J666" s="66">
        <f t="shared" si="296"/>
        <v>0</v>
      </c>
      <c r="K666" s="66">
        <f t="shared" si="296"/>
        <v>3000</v>
      </c>
      <c r="L666" s="66">
        <f t="shared" si="296"/>
        <v>69163.150299999979</v>
      </c>
    </row>
    <row r="667" spans="1:12" s="20" customFormat="1" hidden="1">
      <c r="A667" s="6" t="s">
        <v>588</v>
      </c>
      <c r="B667" s="7" t="s">
        <v>27</v>
      </c>
      <c r="C667" s="7" t="s">
        <v>57</v>
      </c>
      <c r="D667" s="7" t="s">
        <v>139</v>
      </c>
      <c r="E667" s="7" t="s">
        <v>589</v>
      </c>
      <c r="F667" s="7"/>
      <c r="G667" s="5">
        <f>G668</f>
        <v>1400</v>
      </c>
      <c r="H667" s="5">
        <f>H668</f>
        <v>0</v>
      </c>
      <c r="I667" s="5">
        <f>I668</f>
        <v>-800</v>
      </c>
      <c r="J667" s="5">
        <f>J668</f>
        <v>0</v>
      </c>
      <c r="K667" s="5">
        <f t="shared" ref="K667:L667" si="297">K668</f>
        <v>0</v>
      </c>
      <c r="L667" s="5">
        <f t="shared" si="297"/>
        <v>600</v>
      </c>
    </row>
    <row r="668" spans="1:12" ht="25.5" hidden="1">
      <c r="A668" s="90" t="s">
        <v>43</v>
      </c>
      <c r="B668" s="13" t="s">
        <v>27</v>
      </c>
      <c r="C668" s="13" t="s">
        <v>57</v>
      </c>
      <c r="D668" s="13" t="s">
        <v>139</v>
      </c>
      <c r="E668" s="13" t="s">
        <v>589</v>
      </c>
      <c r="F668" s="13" t="s">
        <v>44</v>
      </c>
      <c r="G668" s="14">
        <v>1400</v>
      </c>
      <c r="H668" s="26"/>
      <c r="I668" s="27">
        <v>-800</v>
      </c>
      <c r="J668" s="27"/>
      <c r="K668" s="27"/>
      <c r="L668" s="16">
        <f t="shared" si="270"/>
        <v>600</v>
      </c>
    </row>
    <row r="669" spans="1:12" s="20" customFormat="1" ht="25.5" hidden="1">
      <c r="A669" s="6" t="s">
        <v>590</v>
      </c>
      <c r="B669" s="7" t="s">
        <v>27</v>
      </c>
      <c r="C669" s="7" t="s">
        <v>57</v>
      </c>
      <c r="D669" s="7" t="s">
        <v>139</v>
      </c>
      <c r="E669" s="7" t="s">
        <v>591</v>
      </c>
      <c r="F669" s="7"/>
      <c r="G669" s="5">
        <f>G670</f>
        <v>1250</v>
      </c>
      <c r="H669" s="5">
        <f>H670</f>
        <v>0</v>
      </c>
      <c r="I669" s="5">
        <f>I670</f>
        <v>-95.325000000000003</v>
      </c>
      <c r="J669" s="5">
        <f>J670</f>
        <v>0</v>
      </c>
      <c r="K669" s="5">
        <f t="shared" ref="K669:L669" si="298">K670</f>
        <v>0</v>
      </c>
      <c r="L669" s="5">
        <f t="shared" si="298"/>
        <v>1154.675</v>
      </c>
    </row>
    <row r="670" spans="1:12" ht="25.5" hidden="1">
      <c r="A670" s="90" t="s">
        <v>43</v>
      </c>
      <c r="B670" s="13" t="s">
        <v>27</v>
      </c>
      <c r="C670" s="13" t="s">
        <v>57</v>
      </c>
      <c r="D670" s="13" t="s">
        <v>139</v>
      </c>
      <c r="E670" s="13" t="s">
        <v>591</v>
      </c>
      <c r="F670" s="13" t="s">
        <v>44</v>
      </c>
      <c r="G670" s="14">
        <f>700+550</f>
        <v>1250</v>
      </c>
      <c r="H670" s="26"/>
      <c r="I670" s="27">
        <v>-95.325000000000003</v>
      </c>
      <c r="J670" s="27"/>
      <c r="K670" s="27"/>
      <c r="L670" s="16">
        <f t="shared" si="270"/>
        <v>1154.675</v>
      </c>
    </row>
    <row r="671" spans="1:12" s="84" customFormat="1" ht="25.5" hidden="1">
      <c r="A671" s="6" t="s">
        <v>592</v>
      </c>
      <c r="B671" s="7" t="s">
        <v>27</v>
      </c>
      <c r="C671" s="7" t="s">
        <v>57</v>
      </c>
      <c r="D671" s="7" t="s">
        <v>139</v>
      </c>
      <c r="E671" s="7" t="s">
        <v>593</v>
      </c>
      <c r="F671" s="7"/>
      <c r="G671" s="5">
        <f>G672+G673+G674+G675+G676+G677</f>
        <v>23144.799999999999</v>
      </c>
      <c r="H671" s="5">
        <f>H672+H673+H674+H675+H676+H677</f>
        <v>0</v>
      </c>
      <c r="I671" s="5">
        <f>I672+I673+I674+I675+I676+I677</f>
        <v>95.324999999999989</v>
      </c>
      <c r="J671" s="5">
        <f>J672+J673+J674+J675+J676+J677</f>
        <v>0</v>
      </c>
      <c r="K671" s="5">
        <f t="shared" ref="K671:L671" si="299">K672+K673+K674+K675+K676+K677</f>
        <v>0</v>
      </c>
      <c r="L671" s="5">
        <f t="shared" si="299"/>
        <v>23240.124999999996</v>
      </c>
    </row>
    <row r="672" spans="1:12" hidden="1">
      <c r="A672" s="12" t="s">
        <v>30</v>
      </c>
      <c r="B672" s="13" t="s">
        <v>27</v>
      </c>
      <c r="C672" s="13" t="s">
        <v>57</v>
      </c>
      <c r="D672" s="13" t="s">
        <v>139</v>
      </c>
      <c r="E672" s="13" t="s">
        <v>593</v>
      </c>
      <c r="F672" s="24" t="s">
        <v>192</v>
      </c>
      <c r="G672" s="14">
        <v>18731.099999999999</v>
      </c>
      <c r="H672" s="26"/>
      <c r="I672" s="27"/>
      <c r="J672" s="27"/>
      <c r="K672" s="27"/>
      <c r="L672" s="16">
        <f t="shared" si="270"/>
        <v>18731.099999999999</v>
      </c>
    </row>
    <row r="673" spans="1:12" ht="25.5" hidden="1">
      <c r="A673" s="28" t="s">
        <v>35</v>
      </c>
      <c r="B673" s="13" t="s">
        <v>27</v>
      </c>
      <c r="C673" s="13" t="s">
        <v>57</v>
      </c>
      <c r="D673" s="13" t="s">
        <v>139</v>
      </c>
      <c r="E673" s="13" t="s">
        <v>593</v>
      </c>
      <c r="F673" s="24" t="s">
        <v>193</v>
      </c>
      <c r="G673" s="14">
        <v>740.3</v>
      </c>
      <c r="H673" s="26"/>
      <c r="I673" s="27">
        <v>35</v>
      </c>
      <c r="J673" s="27"/>
      <c r="K673" s="27"/>
      <c r="L673" s="16">
        <f t="shared" si="270"/>
        <v>775.3</v>
      </c>
    </row>
    <row r="674" spans="1:12" ht="25.5" hidden="1">
      <c r="A674" s="28" t="s">
        <v>41</v>
      </c>
      <c r="B674" s="13" t="s">
        <v>27</v>
      </c>
      <c r="C674" s="13" t="s">
        <v>57</v>
      </c>
      <c r="D674" s="13" t="s">
        <v>139</v>
      </c>
      <c r="E674" s="13" t="s">
        <v>593</v>
      </c>
      <c r="F674" s="24" t="s">
        <v>42</v>
      </c>
      <c r="G674" s="14">
        <v>749.5</v>
      </c>
      <c r="H674" s="26"/>
      <c r="I674" s="27"/>
      <c r="J674" s="27"/>
      <c r="K674" s="27"/>
      <c r="L674" s="16">
        <f t="shared" si="270"/>
        <v>749.5</v>
      </c>
    </row>
    <row r="675" spans="1:12" s="20" customFormat="1" ht="25.5" hidden="1">
      <c r="A675" s="28" t="s">
        <v>43</v>
      </c>
      <c r="B675" s="13" t="s">
        <v>27</v>
      </c>
      <c r="C675" s="13" t="s">
        <v>57</v>
      </c>
      <c r="D675" s="13" t="s">
        <v>139</v>
      </c>
      <c r="E675" s="13" t="s">
        <v>593</v>
      </c>
      <c r="F675" s="24" t="s">
        <v>44</v>
      </c>
      <c r="G675" s="14">
        <v>2887.9</v>
      </c>
      <c r="H675" s="86"/>
      <c r="I675" s="27">
        <f>-35+95.325</f>
        <v>60.325000000000003</v>
      </c>
      <c r="J675" s="27"/>
      <c r="K675" s="27"/>
      <c r="L675" s="16">
        <f t="shared" si="270"/>
        <v>2948.2249999999999</v>
      </c>
    </row>
    <row r="676" spans="1:12" ht="25.5" hidden="1">
      <c r="A676" s="30" t="s">
        <v>45</v>
      </c>
      <c r="B676" s="13" t="s">
        <v>27</v>
      </c>
      <c r="C676" s="13" t="s">
        <v>57</v>
      </c>
      <c r="D676" s="13" t="s">
        <v>139</v>
      </c>
      <c r="E676" s="13" t="s">
        <v>593</v>
      </c>
      <c r="F676" s="24" t="s">
        <v>46</v>
      </c>
      <c r="G676" s="14"/>
      <c r="H676" s="26"/>
      <c r="I676" s="27">
        <v>33</v>
      </c>
      <c r="J676" s="27"/>
      <c r="K676" s="27"/>
      <c r="L676" s="16">
        <f t="shared" si="270"/>
        <v>33</v>
      </c>
    </row>
    <row r="677" spans="1:12" ht="25.5" hidden="1">
      <c r="A677" s="30" t="s">
        <v>47</v>
      </c>
      <c r="B677" s="13" t="s">
        <v>27</v>
      </c>
      <c r="C677" s="13" t="s">
        <v>57</v>
      </c>
      <c r="D677" s="13" t="s">
        <v>139</v>
      </c>
      <c r="E677" s="13" t="s">
        <v>593</v>
      </c>
      <c r="F677" s="24" t="s">
        <v>48</v>
      </c>
      <c r="G677" s="14">
        <v>36</v>
      </c>
      <c r="H677" s="26"/>
      <c r="I677" s="27">
        <v>-33</v>
      </c>
      <c r="J677" s="27"/>
      <c r="K677" s="27"/>
      <c r="L677" s="16">
        <f t="shared" si="270"/>
        <v>3</v>
      </c>
    </row>
    <row r="678" spans="1:12" s="84" customFormat="1" ht="25.5" hidden="1">
      <c r="A678" s="6" t="s">
        <v>594</v>
      </c>
      <c r="B678" s="7" t="s">
        <v>27</v>
      </c>
      <c r="C678" s="7" t="s">
        <v>57</v>
      </c>
      <c r="D678" s="7" t="s">
        <v>139</v>
      </c>
      <c r="E678" s="7" t="s">
        <v>595</v>
      </c>
      <c r="F678" s="7"/>
      <c r="G678" s="5">
        <f>G679+G680+G681+G682+G683+G684</f>
        <v>37556.899999999994</v>
      </c>
      <c r="H678" s="5">
        <f>H679+H680+H681+H682+H683+H684</f>
        <v>311.45030000000003</v>
      </c>
      <c r="I678" s="5">
        <f>I679+I680+I681+I682+I683+I684</f>
        <v>2300</v>
      </c>
      <c r="J678" s="5">
        <f>J679+J680+J681+J682+J683+J684</f>
        <v>0</v>
      </c>
      <c r="K678" s="5">
        <f t="shared" ref="K678:L678" si="300">K679+K680+K681+K682+K683+K684</f>
        <v>0</v>
      </c>
      <c r="L678" s="5">
        <f t="shared" si="300"/>
        <v>40168.350299999991</v>
      </c>
    </row>
    <row r="679" spans="1:12" hidden="1">
      <c r="A679" s="12" t="s">
        <v>30</v>
      </c>
      <c r="B679" s="13" t="s">
        <v>27</v>
      </c>
      <c r="C679" s="13" t="s">
        <v>57</v>
      </c>
      <c r="D679" s="13" t="s">
        <v>139</v>
      </c>
      <c r="E679" s="13" t="s">
        <v>595</v>
      </c>
      <c r="F679" s="24" t="s">
        <v>192</v>
      </c>
      <c r="G679" s="14">
        <v>29509.200000000001</v>
      </c>
      <c r="H679" s="26"/>
      <c r="I679" s="27">
        <v>2300</v>
      </c>
      <c r="J679" s="27"/>
      <c r="K679" s="27"/>
      <c r="L679" s="16">
        <f t="shared" ref="L679:L746" si="301">I679+H679+G679+J679+K679</f>
        <v>31809.200000000001</v>
      </c>
    </row>
    <row r="680" spans="1:12" ht="25.5" hidden="1">
      <c r="A680" s="28" t="s">
        <v>35</v>
      </c>
      <c r="B680" s="13" t="s">
        <v>27</v>
      </c>
      <c r="C680" s="13" t="s">
        <v>57</v>
      </c>
      <c r="D680" s="13" t="s">
        <v>139</v>
      </c>
      <c r="E680" s="13" t="s">
        <v>595</v>
      </c>
      <c r="F680" s="24" t="s">
        <v>193</v>
      </c>
      <c r="G680" s="14">
        <v>1362.7</v>
      </c>
      <c r="H680" s="26"/>
      <c r="I680" s="27"/>
      <c r="J680" s="27"/>
      <c r="K680" s="27"/>
      <c r="L680" s="16">
        <f t="shared" si="301"/>
        <v>1362.7</v>
      </c>
    </row>
    <row r="681" spans="1:12" ht="25.5" hidden="1">
      <c r="A681" s="28" t="s">
        <v>41</v>
      </c>
      <c r="B681" s="13" t="s">
        <v>27</v>
      </c>
      <c r="C681" s="13" t="s">
        <v>57</v>
      </c>
      <c r="D681" s="13" t="s">
        <v>139</v>
      </c>
      <c r="E681" s="13" t="s">
        <v>595</v>
      </c>
      <c r="F681" s="24" t="s">
        <v>42</v>
      </c>
      <c r="G681" s="14">
        <v>724.6</v>
      </c>
      <c r="H681" s="26"/>
      <c r="I681" s="27">
        <f>30</f>
        <v>30</v>
      </c>
      <c r="J681" s="27"/>
      <c r="K681" s="27"/>
      <c r="L681" s="16">
        <f t="shared" si="301"/>
        <v>754.6</v>
      </c>
    </row>
    <row r="682" spans="1:12" ht="25.5" hidden="1">
      <c r="A682" s="28" t="s">
        <v>43</v>
      </c>
      <c r="B682" s="13" t="s">
        <v>27</v>
      </c>
      <c r="C682" s="13" t="s">
        <v>57</v>
      </c>
      <c r="D682" s="13" t="s">
        <v>139</v>
      </c>
      <c r="E682" s="13" t="s">
        <v>595</v>
      </c>
      <c r="F682" s="24" t="s">
        <v>44</v>
      </c>
      <c r="G682" s="14">
        <f>5615+200</f>
        <v>5815</v>
      </c>
      <c r="H682" s="91">
        <f>26.3503+285.1</f>
        <v>311.45030000000003</v>
      </c>
      <c r="I682" s="92">
        <f>-4-30</f>
        <v>-34</v>
      </c>
      <c r="J682" s="92"/>
      <c r="K682" s="92"/>
      <c r="L682" s="16">
        <f t="shared" si="301"/>
        <v>6092.4503000000004</v>
      </c>
    </row>
    <row r="683" spans="1:12" ht="25.5" hidden="1">
      <c r="A683" s="30" t="s">
        <v>45</v>
      </c>
      <c r="B683" s="13" t="s">
        <v>27</v>
      </c>
      <c r="C683" s="13" t="s">
        <v>57</v>
      </c>
      <c r="D683" s="13" t="s">
        <v>139</v>
      </c>
      <c r="E683" s="13" t="s">
        <v>595</v>
      </c>
      <c r="F683" s="24" t="s">
        <v>46</v>
      </c>
      <c r="G683" s="14">
        <v>139.56</v>
      </c>
      <c r="H683" s="26"/>
      <c r="I683" s="27"/>
      <c r="J683" s="27"/>
      <c r="K683" s="27"/>
      <c r="L683" s="16">
        <f t="shared" si="301"/>
        <v>139.56</v>
      </c>
    </row>
    <row r="684" spans="1:12" ht="25.5" hidden="1">
      <c r="A684" s="30" t="s">
        <v>47</v>
      </c>
      <c r="B684" s="13" t="s">
        <v>27</v>
      </c>
      <c r="C684" s="13" t="s">
        <v>57</v>
      </c>
      <c r="D684" s="13" t="s">
        <v>139</v>
      </c>
      <c r="E684" s="13" t="s">
        <v>595</v>
      </c>
      <c r="F684" s="24" t="s">
        <v>48</v>
      </c>
      <c r="G684" s="14">
        <v>5.84</v>
      </c>
      <c r="H684" s="26"/>
      <c r="I684" s="27">
        <v>4</v>
      </c>
      <c r="J684" s="27"/>
      <c r="K684" s="27"/>
      <c r="L684" s="16">
        <f t="shared" si="301"/>
        <v>9.84</v>
      </c>
    </row>
    <row r="685" spans="1:12" s="20" customFormat="1" hidden="1">
      <c r="A685" s="6" t="s">
        <v>596</v>
      </c>
      <c r="B685" s="7" t="s">
        <v>27</v>
      </c>
      <c r="C685" s="7" t="s">
        <v>57</v>
      </c>
      <c r="D685" s="7" t="s">
        <v>139</v>
      </c>
      <c r="E685" s="7" t="s">
        <v>597</v>
      </c>
      <c r="F685" s="7"/>
      <c r="G685" s="5">
        <f>G686</f>
        <v>100</v>
      </c>
      <c r="H685" s="5">
        <f>H686</f>
        <v>0</v>
      </c>
      <c r="I685" s="5">
        <f>I686</f>
        <v>40.747999999999998</v>
      </c>
      <c r="J685" s="5">
        <f>J686</f>
        <v>0</v>
      </c>
      <c r="K685" s="5">
        <f t="shared" ref="K685:L685" si="302">K686</f>
        <v>0</v>
      </c>
      <c r="L685" s="5">
        <f t="shared" si="302"/>
        <v>140.74799999999999</v>
      </c>
    </row>
    <row r="686" spans="1:12" ht="25.5" hidden="1">
      <c r="A686" s="90" t="s">
        <v>43</v>
      </c>
      <c r="B686" s="13" t="s">
        <v>27</v>
      </c>
      <c r="C686" s="13" t="s">
        <v>57</v>
      </c>
      <c r="D686" s="13" t="s">
        <v>139</v>
      </c>
      <c r="E686" s="13" t="s">
        <v>597</v>
      </c>
      <c r="F686" s="13" t="s">
        <v>44</v>
      </c>
      <c r="G686" s="14">
        <v>100</v>
      </c>
      <c r="H686" s="26"/>
      <c r="I686" s="27">
        <v>40.747999999999998</v>
      </c>
      <c r="J686" s="27"/>
      <c r="K686" s="27"/>
      <c r="L686" s="16">
        <f t="shared" si="301"/>
        <v>140.74799999999999</v>
      </c>
    </row>
    <row r="687" spans="1:12" s="20" customFormat="1" hidden="1">
      <c r="A687" s="6" t="s">
        <v>598</v>
      </c>
      <c r="B687" s="7" t="s">
        <v>27</v>
      </c>
      <c r="C687" s="7" t="s">
        <v>57</v>
      </c>
      <c r="D687" s="7" t="s">
        <v>139</v>
      </c>
      <c r="E687" s="7" t="s">
        <v>599</v>
      </c>
      <c r="F687" s="7"/>
      <c r="G687" s="5">
        <f>G688</f>
        <v>100</v>
      </c>
      <c r="H687" s="5">
        <f>H688</f>
        <v>0</v>
      </c>
      <c r="I687" s="5">
        <f>I688</f>
        <v>759.25199999999995</v>
      </c>
      <c r="J687" s="5">
        <f>J688</f>
        <v>0</v>
      </c>
      <c r="K687" s="5">
        <f t="shared" ref="K687:L687" si="303">K688</f>
        <v>0</v>
      </c>
      <c r="L687" s="5">
        <f t="shared" si="303"/>
        <v>859.25199999999995</v>
      </c>
    </row>
    <row r="688" spans="1:12" ht="25.5" hidden="1">
      <c r="A688" s="90" t="s">
        <v>43</v>
      </c>
      <c r="B688" s="13" t="s">
        <v>27</v>
      </c>
      <c r="C688" s="13" t="s">
        <v>57</v>
      </c>
      <c r="D688" s="13" t="s">
        <v>139</v>
      </c>
      <c r="E688" s="13" t="s">
        <v>599</v>
      </c>
      <c r="F688" s="13" t="s">
        <v>44</v>
      </c>
      <c r="G688" s="14">
        <v>100</v>
      </c>
      <c r="H688" s="26"/>
      <c r="I688" s="27">
        <v>759.25199999999995</v>
      </c>
      <c r="J688" s="27"/>
      <c r="K688" s="27"/>
      <c r="L688" s="16">
        <f t="shared" si="301"/>
        <v>859.25199999999995</v>
      </c>
    </row>
    <row r="689" spans="1:12" s="20" customFormat="1" hidden="1">
      <c r="A689" s="89" t="s">
        <v>1009</v>
      </c>
      <c r="B689" s="7" t="s">
        <v>27</v>
      </c>
      <c r="C689" s="7" t="s">
        <v>57</v>
      </c>
      <c r="D689" s="7" t="s">
        <v>139</v>
      </c>
      <c r="E689" s="7" t="s">
        <v>597</v>
      </c>
      <c r="F689" s="7"/>
      <c r="G689" s="5">
        <f>G690</f>
        <v>0</v>
      </c>
      <c r="H689" s="5">
        <f t="shared" ref="H689:L689" si="304">H690</f>
        <v>0</v>
      </c>
      <c r="I689" s="5">
        <f t="shared" si="304"/>
        <v>0</v>
      </c>
      <c r="J689" s="5">
        <f t="shared" si="304"/>
        <v>0</v>
      </c>
      <c r="K689" s="5">
        <f t="shared" si="304"/>
        <v>3000</v>
      </c>
      <c r="L689" s="5">
        <f t="shared" si="304"/>
        <v>3000</v>
      </c>
    </row>
    <row r="690" spans="1:12" ht="25.5" hidden="1">
      <c r="A690" s="90" t="s">
        <v>43</v>
      </c>
      <c r="B690" s="13" t="s">
        <v>27</v>
      </c>
      <c r="C690" s="13" t="s">
        <v>57</v>
      </c>
      <c r="D690" s="13" t="s">
        <v>139</v>
      </c>
      <c r="E690" s="13" t="s">
        <v>597</v>
      </c>
      <c r="F690" s="13" t="s">
        <v>44</v>
      </c>
      <c r="G690" s="14"/>
      <c r="H690" s="26"/>
      <c r="I690" s="27"/>
      <c r="J690" s="27"/>
      <c r="K690" s="27">
        <v>3000</v>
      </c>
      <c r="L690" s="15">
        <f>K690</f>
        <v>3000</v>
      </c>
    </row>
    <row r="691" spans="1:12" s="20" customFormat="1" ht="25.5" hidden="1">
      <c r="A691" s="98" t="s">
        <v>600</v>
      </c>
      <c r="B691" s="42" t="s">
        <v>27</v>
      </c>
      <c r="C691" s="42" t="s">
        <v>57</v>
      </c>
      <c r="D691" s="42" t="s">
        <v>139</v>
      </c>
      <c r="E691" s="42" t="s">
        <v>601</v>
      </c>
      <c r="F691" s="42"/>
      <c r="G691" s="66">
        <f>G692</f>
        <v>0</v>
      </c>
      <c r="H691" s="66">
        <f>H692</f>
        <v>240</v>
      </c>
      <c r="I691" s="66">
        <f>I692</f>
        <v>0</v>
      </c>
      <c r="J691" s="66">
        <f>J692</f>
        <v>0</v>
      </c>
      <c r="K691" s="66">
        <f t="shared" ref="K691:L691" si="305">K692</f>
        <v>0</v>
      </c>
      <c r="L691" s="66">
        <f t="shared" si="305"/>
        <v>240</v>
      </c>
    </row>
    <row r="692" spans="1:12" hidden="1">
      <c r="A692" s="116" t="s">
        <v>602</v>
      </c>
      <c r="B692" s="13" t="s">
        <v>27</v>
      </c>
      <c r="C692" s="13" t="s">
        <v>57</v>
      </c>
      <c r="D692" s="13" t="s">
        <v>139</v>
      </c>
      <c r="E692" s="13" t="s">
        <v>601</v>
      </c>
      <c r="F692" s="13" t="s">
        <v>603</v>
      </c>
      <c r="G692" s="14"/>
      <c r="H692" s="26">
        <v>240</v>
      </c>
      <c r="I692" s="26"/>
      <c r="J692" s="27"/>
      <c r="K692" s="27"/>
      <c r="L692" s="16">
        <f t="shared" si="301"/>
        <v>240</v>
      </c>
    </row>
    <row r="693" spans="1:12" s="20" customFormat="1" ht="38.25" hidden="1">
      <c r="A693" s="47" t="s">
        <v>604</v>
      </c>
      <c r="B693" s="42" t="s">
        <v>27</v>
      </c>
      <c r="C693" s="42" t="s">
        <v>57</v>
      </c>
      <c r="D693" s="42" t="s">
        <v>139</v>
      </c>
      <c r="E693" s="42" t="s">
        <v>605</v>
      </c>
      <c r="F693" s="42"/>
      <c r="G693" s="66">
        <f>G694</f>
        <v>0</v>
      </c>
      <c r="H693" s="66">
        <f>H694</f>
        <v>0</v>
      </c>
      <c r="I693" s="66">
        <f>I694</f>
        <v>150</v>
      </c>
      <c r="J693" s="66">
        <f>J694</f>
        <v>0</v>
      </c>
      <c r="K693" s="66">
        <f t="shared" ref="K693:L693" si="306">K694</f>
        <v>0</v>
      </c>
      <c r="L693" s="66">
        <f t="shared" si="306"/>
        <v>150</v>
      </c>
    </row>
    <row r="694" spans="1:12" ht="25.5" hidden="1">
      <c r="A694" s="28" t="s">
        <v>43</v>
      </c>
      <c r="B694" s="24" t="s">
        <v>27</v>
      </c>
      <c r="C694" s="24" t="s">
        <v>57</v>
      </c>
      <c r="D694" s="24" t="s">
        <v>139</v>
      </c>
      <c r="E694" s="24" t="s">
        <v>605</v>
      </c>
      <c r="F694" s="24" t="s">
        <v>44</v>
      </c>
      <c r="G694" s="25"/>
      <c r="H694" s="26"/>
      <c r="I694" s="27">
        <v>150</v>
      </c>
      <c r="J694" s="27"/>
      <c r="K694" s="27"/>
      <c r="L694" s="16">
        <f t="shared" si="301"/>
        <v>150</v>
      </c>
    </row>
    <row r="695" spans="1:12" s="20" customFormat="1" ht="76.5" hidden="1">
      <c r="A695" s="9" t="s">
        <v>26</v>
      </c>
      <c r="B695" s="117" t="s">
        <v>27</v>
      </c>
      <c r="C695" s="117" t="s">
        <v>57</v>
      </c>
      <c r="D695" s="117" t="s">
        <v>139</v>
      </c>
      <c r="E695" s="117" t="s">
        <v>29</v>
      </c>
      <c r="F695" s="117"/>
      <c r="G695" s="118">
        <f>G696</f>
        <v>0</v>
      </c>
      <c r="H695" s="118">
        <f t="shared" ref="H695:L695" si="307">H696</f>
        <v>0</v>
      </c>
      <c r="I695" s="118">
        <f t="shared" si="307"/>
        <v>0</v>
      </c>
      <c r="J695" s="118">
        <f t="shared" si="307"/>
        <v>468.4</v>
      </c>
      <c r="K695" s="118">
        <f t="shared" si="307"/>
        <v>0</v>
      </c>
      <c r="L695" s="118">
        <f t="shared" si="307"/>
        <v>468.4</v>
      </c>
    </row>
    <row r="696" spans="1:12" hidden="1">
      <c r="A696" s="12" t="s">
        <v>30</v>
      </c>
      <c r="B696" s="24" t="s">
        <v>27</v>
      </c>
      <c r="C696" s="24" t="s">
        <v>57</v>
      </c>
      <c r="D696" s="24" t="s">
        <v>139</v>
      </c>
      <c r="E696" s="24" t="s">
        <v>29</v>
      </c>
      <c r="F696" s="24" t="s">
        <v>192</v>
      </c>
      <c r="G696" s="25"/>
      <c r="H696" s="26"/>
      <c r="I696" s="27"/>
      <c r="J696" s="27">
        <v>468.4</v>
      </c>
      <c r="K696" s="27"/>
      <c r="L696" s="16">
        <f t="shared" si="301"/>
        <v>468.4</v>
      </c>
    </row>
    <row r="697" spans="1:12" ht="25.5" hidden="1">
      <c r="A697" s="17" t="s">
        <v>606</v>
      </c>
      <c r="B697" s="18"/>
      <c r="C697" s="18" t="s">
        <v>195</v>
      </c>
      <c r="D697" s="18"/>
      <c r="E697" s="18"/>
      <c r="F697" s="18"/>
      <c r="G697" s="19">
        <f>G698+G749+G751</f>
        <v>31356.52</v>
      </c>
      <c r="H697" s="19">
        <f t="shared" ref="H697:L697" si="308">H698+H749+H751</f>
        <v>85.01361</v>
      </c>
      <c r="I697" s="19">
        <f t="shared" si="308"/>
        <v>503.72200000000004</v>
      </c>
      <c r="J697" s="19">
        <f t="shared" si="308"/>
        <v>7471.09</v>
      </c>
      <c r="K697" s="19">
        <f t="shared" si="308"/>
        <v>2970</v>
      </c>
      <c r="L697" s="19">
        <f t="shared" si="308"/>
        <v>42386.345610000004</v>
      </c>
    </row>
    <row r="698" spans="1:12" hidden="1">
      <c r="A698" s="40" t="s">
        <v>607</v>
      </c>
      <c r="B698" s="42" t="s">
        <v>27</v>
      </c>
      <c r="C698" s="42" t="s">
        <v>195</v>
      </c>
      <c r="D698" s="42" t="s">
        <v>22</v>
      </c>
      <c r="E698" s="42" t="s">
        <v>608</v>
      </c>
      <c r="F698" s="42"/>
      <c r="G698" s="66">
        <f>G699+G727+G706</f>
        <v>31356.52</v>
      </c>
      <c r="H698" s="66">
        <f t="shared" ref="H698:L698" si="309">H699+H727+H706</f>
        <v>85.01361</v>
      </c>
      <c r="I698" s="66">
        <f t="shared" si="309"/>
        <v>503.72200000000004</v>
      </c>
      <c r="J698" s="66">
        <f t="shared" si="309"/>
        <v>1576.59</v>
      </c>
      <c r="K698" s="66">
        <f t="shared" si="309"/>
        <v>2970</v>
      </c>
      <c r="L698" s="66">
        <f t="shared" si="309"/>
        <v>36491.845610000004</v>
      </c>
    </row>
    <row r="699" spans="1:12" s="84" customFormat="1" hidden="1">
      <c r="A699" s="6" t="s">
        <v>241</v>
      </c>
      <c r="B699" s="7" t="s">
        <v>27</v>
      </c>
      <c r="C699" s="7" t="s">
        <v>195</v>
      </c>
      <c r="D699" s="7" t="s">
        <v>22</v>
      </c>
      <c r="E699" s="7" t="s">
        <v>609</v>
      </c>
      <c r="F699" s="7"/>
      <c r="G699" s="5">
        <f>G700+G701+G702+G703+G704+G705</f>
        <v>16005.759999999998</v>
      </c>
      <c r="H699" s="5">
        <f>H700+H701+H702+H703+H704+H705</f>
        <v>0</v>
      </c>
      <c r="I699" s="5">
        <f>I700+I701+I702+I703+I704+I705</f>
        <v>0</v>
      </c>
      <c r="J699" s="5">
        <f>J700+J701+J702+J703+J704+J705</f>
        <v>0</v>
      </c>
      <c r="K699" s="5">
        <f t="shared" ref="K699:L699" si="310">K700+K701+K702+K703+K704+K705</f>
        <v>420</v>
      </c>
      <c r="L699" s="5">
        <f t="shared" si="310"/>
        <v>16425.759999999998</v>
      </c>
    </row>
    <row r="700" spans="1:12" hidden="1">
      <c r="A700" s="12" t="s">
        <v>30</v>
      </c>
      <c r="B700" s="24" t="s">
        <v>27</v>
      </c>
      <c r="C700" s="24" t="s">
        <v>195</v>
      </c>
      <c r="D700" s="24" t="s">
        <v>22</v>
      </c>
      <c r="E700" s="24" t="s">
        <v>609</v>
      </c>
      <c r="F700" s="24" t="s">
        <v>192</v>
      </c>
      <c r="G700" s="25">
        <v>11885.05</v>
      </c>
      <c r="H700" s="26"/>
      <c r="I700" s="27"/>
      <c r="J700" s="27"/>
      <c r="K700" s="27"/>
      <c r="L700" s="16">
        <f t="shared" si="301"/>
        <v>11885.05</v>
      </c>
    </row>
    <row r="701" spans="1:12" ht="25.5" hidden="1">
      <c r="A701" s="28" t="s">
        <v>35</v>
      </c>
      <c r="B701" s="24" t="s">
        <v>27</v>
      </c>
      <c r="C701" s="24" t="s">
        <v>195</v>
      </c>
      <c r="D701" s="24" t="s">
        <v>22</v>
      </c>
      <c r="E701" s="24" t="s">
        <v>609</v>
      </c>
      <c r="F701" s="24" t="s">
        <v>193</v>
      </c>
      <c r="G701" s="25">
        <v>445.6</v>
      </c>
      <c r="H701" s="26"/>
      <c r="I701" s="27"/>
      <c r="J701" s="27"/>
      <c r="K701" s="27">
        <v>300</v>
      </c>
      <c r="L701" s="16">
        <f t="shared" si="301"/>
        <v>745.6</v>
      </c>
    </row>
    <row r="702" spans="1:12" ht="25.5" hidden="1">
      <c r="A702" s="28" t="s">
        <v>41</v>
      </c>
      <c r="B702" s="24" t="s">
        <v>27</v>
      </c>
      <c r="C702" s="24" t="s">
        <v>195</v>
      </c>
      <c r="D702" s="24" t="s">
        <v>22</v>
      </c>
      <c r="E702" s="24" t="s">
        <v>609</v>
      </c>
      <c r="F702" s="24" t="s">
        <v>42</v>
      </c>
      <c r="G702" s="25">
        <v>291.56</v>
      </c>
      <c r="H702" s="26"/>
      <c r="I702" s="27"/>
      <c r="J702" s="27">
        <v>30</v>
      </c>
      <c r="K702" s="27">
        <v>120</v>
      </c>
      <c r="L702" s="16">
        <f t="shared" si="301"/>
        <v>441.56</v>
      </c>
    </row>
    <row r="703" spans="1:12" ht="25.5" hidden="1">
      <c r="A703" s="28" t="s">
        <v>43</v>
      </c>
      <c r="B703" s="24" t="s">
        <v>27</v>
      </c>
      <c r="C703" s="24" t="s">
        <v>195</v>
      </c>
      <c r="D703" s="24" t="s">
        <v>22</v>
      </c>
      <c r="E703" s="24" t="s">
        <v>609</v>
      </c>
      <c r="F703" s="24" t="s">
        <v>44</v>
      </c>
      <c r="G703" s="25">
        <f>2937.05+339</f>
        <v>3276.05</v>
      </c>
      <c r="H703" s="26"/>
      <c r="I703" s="27"/>
      <c r="J703" s="27">
        <v>-30</v>
      </c>
      <c r="K703" s="27"/>
      <c r="L703" s="16">
        <f t="shared" si="301"/>
        <v>3246.05</v>
      </c>
    </row>
    <row r="704" spans="1:12" ht="25.5" hidden="1">
      <c r="A704" s="30" t="s">
        <v>45</v>
      </c>
      <c r="B704" s="24" t="s">
        <v>27</v>
      </c>
      <c r="C704" s="24" t="s">
        <v>195</v>
      </c>
      <c r="D704" s="24" t="s">
        <v>22</v>
      </c>
      <c r="E704" s="24" t="s">
        <v>609</v>
      </c>
      <c r="F704" s="24" t="s">
        <v>46</v>
      </c>
      <c r="G704" s="25">
        <v>30.9</v>
      </c>
      <c r="H704" s="26"/>
      <c r="I704" s="27"/>
      <c r="J704" s="27"/>
      <c r="K704" s="27"/>
      <c r="L704" s="16">
        <f t="shared" si="301"/>
        <v>30.9</v>
      </c>
    </row>
    <row r="705" spans="1:12" ht="25.5" hidden="1">
      <c r="A705" s="30" t="s">
        <v>47</v>
      </c>
      <c r="B705" s="24" t="s">
        <v>27</v>
      </c>
      <c r="C705" s="24" t="s">
        <v>195</v>
      </c>
      <c r="D705" s="24" t="s">
        <v>22</v>
      </c>
      <c r="E705" s="24" t="s">
        <v>609</v>
      </c>
      <c r="F705" s="24" t="s">
        <v>48</v>
      </c>
      <c r="G705" s="25">
        <f>15.6+61</f>
        <v>76.599999999999994</v>
      </c>
      <c r="H705" s="26"/>
      <c r="I705" s="27"/>
      <c r="J705" s="27"/>
      <c r="K705" s="27"/>
      <c r="L705" s="16">
        <f t="shared" si="301"/>
        <v>76.599999999999994</v>
      </c>
    </row>
    <row r="706" spans="1:12" ht="38.25" hidden="1">
      <c r="A706" s="17" t="s">
        <v>610</v>
      </c>
      <c r="B706" s="18" t="s">
        <v>27</v>
      </c>
      <c r="C706" s="18" t="s">
        <v>195</v>
      </c>
      <c r="D706" s="18" t="s">
        <v>22</v>
      </c>
      <c r="E706" s="18" t="s">
        <v>611</v>
      </c>
      <c r="F706" s="18"/>
      <c r="G706" s="19">
        <f>G707+G709+G711+G713+G715+G717+G719+G721+G723+G725</f>
        <v>2369.5</v>
      </c>
      <c r="H706" s="19">
        <f t="shared" ref="H706:L706" si="311">H707+H709+H711+H713+H715+H717+H719+H721+H723+H725</f>
        <v>0</v>
      </c>
      <c r="I706" s="19">
        <f t="shared" si="311"/>
        <v>118.122</v>
      </c>
      <c r="J706" s="19">
        <f t="shared" si="311"/>
        <v>1260</v>
      </c>
      <c r="K706" s="19">
        <f t="shared" si="311"/>
        <v>2550</v>
      </c>
      <c r="L706" s="19">
        <f t="shared" si="311"/>
        <v>6297.6220000000003</v>
      </c>
    </row>
    <row r="707" spans="1:12" s="20" customFormat="1" ht="54" hidden="1" customHeight="1">
      <c r="A707" s="17" t="s">
        <v>612</v>
      </c>
      <c r="B707" s="18" t="s">
        <v>27</v>
      </c>
      <c r="C707" s="18" t="s">
        <v>195</v>
      </c>
      <c r="D707" s="18" t="s">
        <v>22</v>
      </c>
      <c r="E707" s="18" t="s">
        <v>613</v>
      </c>
      <c r="F707" s="18"/>
      <c r="G707" s="19">
        <f>G708</f>
        <v>440</v>
      </c>
      <c r="H707" s="19">
        <f>H708</f>
        <v>0</v>
      </c>
      <c r="I707" s="19">
        <f>I708</f>
        <v>0</v>
      </c>
      <c r="J707" s="19">
        <f>J708</f>
        <v>300</v>
      </c>
      <c r="K707" s="19">
        <f t="shared" ref="K707:L707" si="312">K708</f>
        <v>0</v>
      </c>
      <c r="L707" s="19">
        <f t="shared" si="312"/>
        <v>740</v>
      </c>
    </row>
    <row r="708" spans="1:12" ht="25.5" hidden="1">
      <c r="A708" s="28" t="s">
        <v>43</v>
      </c>
      <c r="B708" s="24" t="s">
        <v>27</v>
      </c>
      <c r="C708" s="24" t="s">
        <v>195</v>
      </c>
      <c r="D708" s="24" t="s">
        <v>22</v>
      </c>
      <c r="E708" s="24" t="s">
        <v>613</v>
      </c>
      <c r="F708" s="24" t="s">
        <v>44</v>
      </c>
      <c r="G708" s="25">
        <v>440</v>
      </c>
      <c r="H708" s="26"/>
      <c r="I708" s="27"/>
      <c r="J708" s="27">
        <v>300</v>
      </c>
      <c r="K708" s="27"/>
      <c r="L708" s="16">
        <f t="shared" si="301"/>
        <v>740</v>
      </c>
    </row>
    <row r="709" spans="1:12" s="20" customFormat="1" ht="79.5" hidden="1" customHeight="1">
      <c r="A709" s="105" t="s">
        <v>614</v>
      </c>
      <c r="B709" s="18" t="s">
        <v>27</v>
      </c>
      <c r="C709" s="18" t="s">
        <v>195</v>
      </c>
      <c r="D709" s="18" t="s">
        <v>22</v>
      </c>
      <c r="E709" s="18" t="s">
        <v>615</v>
      </c>
      <c r="F709" s="18"/>
      <c r="G709" s="19">
        <f>G710</f>
        <v>35</v>
      </c>
      <c r="H709" s="19">
        <f>H710</f>
        <v>0</v>
      </c>
      <c r="I709" s="19">
        <f>I710</f>
        <v>0</v>
      </c>
      <c r="J709" s="19">
        <f>J710</f>
        <v>0</v>
      </c>
      <c r="K709" s="19">
        <f t="shared" ref="K709:L709" si="313">K710</f>
        <v>0</v>
      </c>
      <c r="L709" s="19">
        <f t="shared" si="313"/>
        <v>35</v>
      </c>
    </row>
    <row r="710" spans="1:12" ht="25.5" hidden="1">
      <c r="A710" s="28" t="s">
        <v>43</v>
      </c>
      <c r="B710" s="24" t="s">
        <v>27</v>
      </c>
      <c r="C710" s="24" t="s">
        <v>195</v>
      </c>
      <c r="D710" s="24" t="s">
        <v>22</v>
      </c>
      <c r="E710" s="24" t="s">
        <v>615</v>
      </c>
      <c r="F710" s="24" t="s">
        <v>44</v>
      </c>
      <c r="G710" s="25">
        <v>35</v>
      </c>
      <c r="H710" s="26"/>
      <c r="I710" s="27"/>
      <c r="J710" s="27"/>
      <c r="K710" s="27"/>
      <c r="L710" s="16">
        <f t="shared" si="301"/>
        <v>35</v>
      </c>
    </row>
    <row r="711" spans="1:12" s="20" customFormat="1" ht="38.25" hidden="1">
      <c r="A711" s="105" t="s">
        <v>616</v>
      </c>
      <c r="B711" s="18" t="s">
        <v>27</v>
      </c>
      <c r="C711" s="18" t="s">
        <v>195</v>
      </c>
      <c r="D711" s="18" t="s">
        <v>22</v>
      </c>
      <c r="E711" s="18" t="s">
        <v>617</v>
      </c>
      <c r="F711" s="18"/>
      <c r="G711" s="19">
        <f>G712</f>
        <v>45</v>
      </c>
      <c r="H711" s="19">
        <f>H712</f>
        <v>0</v>
      </c>
      <c r="I711" s="19">
        <f>I712</f>
        <v>0</v>
      </c>
      <c r="J711" s="19">
        <f>J712</f>
        <v>0</v>
      </c>
      <c r="K711" s="19">
        <f t="shared" ref="K711:L711" si="314">K712</f>
        <v>0</v>
      </c>
      <c r="L711" s="19">
        <f t="shared" si="314"/>
        <v>45</v>
      </c>
    </row>
    <row r="712" spans="1:12" ht="25.5" hidden="1">
      <c r="A712" s="28" t="s">
        <v>43</v>
      </c>
      <c r="B712" s="24" t="s">
        <v>27</v>
      </c>
      <c r="C712" s="24" t="s">
        <v>195</v>
      </c>
      <c r="D712" s="24" t="s">
        <v>22</v>
      </c>
      <c r="E712" s="24" t="s">
        <v>617</v>
      </c>
      <c r="F712" s="24" t="s">
        <v>44</v>
      </c>
      <c r="G712" s="25">
        <v>45</v>
      </c>
      <c r="H712" s="26"/>
      <c r="I712" s="27"/>
      <c r="J712" s="27"/>
      <c r="K712" s="27"/>
      <c r="L712" s="16">
        <f t="shared" si="301"/>
        <v>45</v>
      </c>
    </row>
    <row r="713" spans="1:12" s="20" customFormat="1" ht="45.75" hidden="1" customHeight="1">
      <c r="A713" s="105" t="s">
        <v>618</v>
      </c>
      <c r="B713" s="18" t="s">
        <v>27</v>
      </c>
      <c r="C713" s="18" t="s">
        <v>195</v>
      </c>
      <c r="D713" s="18" t="s">
        <v>22</v>
      </c>
      <c r="E713" s="18" t="s">
        <v>619</v>
      </c>
      <c r="F713" s="18"/>
      <c r="G713" s="19">
        <f>G714</f>
        <v>950</v>
      </c>
      <c r="H713" s="19">
        <f>H714</f>
        <v>0</v>
      </c>
      <c r="I713" s="19">
        <f>I714</f>
        <v>118.122</v>
      </c>
      <c r="J713" s="19">
        <f>J714</f>
        <v>0</v>
      </c>
      <c r="K713" s="19">
        <f t="shared" ref="K713:L713" si="315">K714</f>
        <v>0</v>
      </c>
      <c r="L713" s="19">
        <f t="shared" si="315"/>
        <v>1068.1220000000001</v>
      </c>
    </row>
    <row r="714" spans="1:12" ht="25.5" hidden="1">
      <c r="A714" s="28" t="s">
        <v>43</v>
      </c>
      <c r="B714" s="24" t="s">
        <v>27</v>
      </c>
      <c r="C714" s="24" t="s">
        <v>195</v>
      </c>
      <c r="D714" s="24" t="s">
        <v>22</v>
      </c>
      <c r="E714" s="24" t="s">
        <v>619</v>
      </c>
      <c r="F714" s="24" t="s">
        <v>44</v>
      </c>
      <c r="G714" s="25">
        <v>950</v>
      </c>
      <c r="H714" s="26"/>
      <c r="I714" s="27">
        <v>118.122</v>
      </c>
      <c r="J714" s="27"/>
      <c r="K714" s="27"/>
      <c r="L714" s="16">
        <f t="shared" si="301"/>
        <v>1068.1220000000001</v>
      </c>
    </row>
    <row r="715" spans="1:12" s="20" customFormat="1" ht="67.5" hidden="1" customHeight="1">
      <c r="A715" s="105" t="s">
        <v>620</v>
      </c>
      <c r="B715" s="18" t="s">
        <v>27</v>
      </c>
      <c r="C715" s="18" t="s">
        <v>195</v>
      </c>
      <c r="D715" s="18" t="s">
        <v>22</v>
      </c>
      <c r="E715" s="18" t="s">
        <v>621</v>
      </c>
      <c r="F715" s="18"/>
      <c r="G715" s="19">
        <f>G716</f>
        <v>600</v>
      </c>
      <c r="H715" s="19">
        <f>H716</f>
        <v>0</v>
      </c>
      <c r="I715" s="19">
        <f>I716</f>
        <v>0</v>
      </c>
      <c r="J715" s="19">
        <f>J716</f>
        <v>0</v>
      </c>
      <c r="K715" s="19">
        <f t="shared" ref="K715:L715" si="316">K716</f>
        <v>0</v>
      </c>
      <c r="L715" s="19">
        <f t="shared" si="316"/>
        <v>600</v>
      </c>
    </row>
    <row r="716" spans="1:12" ht="25.5" hidden="1">
      <c r="A716" s="28" t="s">
        <v>43</v>
      </c>
      <c r="B716" s="24" t="s">
        <v>27</v>
      </c>
      <c r="C716" s="24" t="s">
        <v>195</v>
      </c>
      <c r="D716" s="24" t="s">
        <v>22</v>
      </c>
      <c r="E716" s="24" t="s">
        <v>621</v>
      </c>
      <c r="F716" s="24" t="s">
        <v>44</v>
      </c>
      <c r="G716" s="25">
        <v>600</v>
      </c>
      <c r="H716" s="26"/>
      <c r="I716" s="27"/>
      <c r="J716" s="27"/>
      <c r="K716" s="27"/>
      <c r="L716" s="16">
        <f t="shared" si="301"/>
        <v>600</v>
      </c>
    </row>
    <row r="717" spans="1:12" s="20" customFormat="1" ht="28.5" hidden="1" customHeight="1">
      <c r="A717" s="105" t="s">
        <v>622</v>
      </c>
      <c r="B717" s="18" t="s">
        <v>27</v>
      </c>
      <c r="C717" s="18" t="s">
        <v>195</v>
      </c>
      <c r="D717" s="18" t="s">
        <v>22</v>
      </c>
      <c r="E717" s="18" t="s">
        <v>623</v>
      </c>
      <c r="F717" s="18"/>
      <c r="G717" s="19">
        <f>G718</f>
        <v>40</v>
      </c>
      <c r="H717" s="19">
        <f>H718</f>
        <v>0</v>
      </c>
      <c r="I717" s="19">
        <f>I718</f>
        <v>0</v>
      </c>
      <c r="J717" s="19">
        <f>J718</f>
        <v>0</v>
      </c>
      <c r="K717" s="19">
        <f t="shared" ref="K717:L717" si="317">K718</f>
        <v>0</v>
      </c>
      <c r="L717" s="19">
        <f t="shared" si="317"/>
        <v>40</v>
      </c>
    </row>
    <row r="718" spans="1:12" ht="25.5" hidden="1">
      <c r="A718" s="28" t="s">
        <v>43</v>
      </c>
      <c r="B718" s="24" t="s">
        <v>27</v>
      </c>
      <c r="C718" s="24" t="s">
        <v>195</v>
      </c>
      <c r="D718" s="24" t="s">
        <v>22</v>
      </c>
      <c r="E718" s="24" t="s">
        <v>623</v>
      </c>
      <c r="F718" s="24" t="s">
        <v>44</v>
      </c>
      <c r="G718" s="25">
        <v>40</v>
      </c>
      <c r="H718" s="26"/>
      <c r="I718" s="27"/>
      <c r="J718" s="27"/>
      <c r="K718" s="27"/>
      <c r="L718" s="16">
        <f t="shared" si="301"/>
        <v>40</v>
      </c>
    </row>
    <row r="719" spans="1:12" s="20" customFormat="1" ht="26.25" hidden="1" customHeight="1">
      <c r="A719" s="105" t="s">
        <v>624</v>
      </c>
      <c r="B719" s="18" t="s">
        <v>27</v>
      </c>
      <c r="C719" s="18" t="s">
        <v>195</v>
      </c>
      <c r="D719" s="18" t="s">
        <v>22</v>
      </c>
      <c r="E719" s="18" t="s">
        <v>625</v>
      </c>
      <c r="F719" s="18"/>
      <c r="G719" s="19">
        <f>G720</f>
        <v>9.5</v>
      </c>
      <c r="H719" s="19">
        <f>H720</f>
        <v>0</v>
      </c>
      <c r="I719" s="19">
        <f>I720</f>
        <v>0</v>
      </c>
      <c r="J719" s="19">
        <f>J720</f>
        <v>0</v>
      </c>
      <c r="K719" s="19">
        <f t="shared" ref="K719:L719" si="318">K720</f>
        <v>0</v>
      </c>
      <c r="L719" s="19">
        <f t="shared" si="318"/>
        <v>9.5</v>
      </c>
    </row>
    <row r="720" spans="1:12" ht="25.5" hidden="1">
      <c r="A720" s="28" t="s">
        <v>43</v>
      </c>
      <c r="B720" s="24" t="s">
        <v>27</v>
      </c>
      <c r="C720" s="24" t="s">
        <v>195</v>
      </c>
      <c r="D720" s="24" t="s">
        <v>22</v>
      </c>
      <c r="E720" s="24" t="s">
        <v>625</v>
      </c>
      <c r="F720" s="24" t="s">
        <v>44</v>
      </c>
      <c r="G720" s="25">
        <v>9.5</v>
      </c>
      <c r="H720" s="26"/>
      <c r="I720" s="27"/>
      <c r="J720" s="27"/>
      <c r="K720" s="27"/>
      <c r="L720" s="16">
        <f t="shared" si="301"/>
        <v>9.5</v>
      </c>
    </row>
    <row r="721" spans="1:13" s="20" customFormat="1" ht="29.25" hidden="1" customHeight="1">
      <c r="A721" s="105" t="s">
        <v>626</v>
      </c>
      <c r="B721" s="18" t="s">
        <v>27</v>
      </c>
      <c r="C721" s="18" t="s">
        <v>195</v>
      </c>
      <c r="D721" s="18" t="s">
        <v>22</v>
      </c>
      <c r="E721" s="18" t="s">
        <v>627</v>
      </c>
      <c r="F721" s="18"/>
      <c r="G721" s="19">
        <f>G722</f>
        <v>250</v>
      </c>
      <c r="H721" s="19">
        <f>H722</f>
        <v>0</v>
      </c>
      <c r="I721" s="19">
        <f>I722</f>
        <v>0</v>
      </c>
      <c r="J721" s="19">
        <f>J722</f>
        <v>0</v>
      </c>
      <c r="K721" s="19">
        <f t="shared" ref="K721:L721" si="319">K722</f>
        <v>80</v>
      </c>
      <c r="L721" s="19">
        <f t="shared" si="319"/>
        <v>330</v>
      </c>
    </row>
    <row r="722" spans="1:13" ht="25.5" hidden="1">
      <c r="A722" s="28" t="s">
        <v>43</v>
      </c>
      <c r="B722" s="24" t="s">
        <v>27</v>
      </c>
      <c r="C722" s="24" t="s">
        <v>195</v>
      </c>
      <c r="D722" s="24" t="s">
        <v>22</v>
      </c>
      <c r="E722" s="24" t="s">
        <v>627</v>
      </c>
      <c r="F722" s="24" t="s">
        <v>44</v>
      </c>
      <c r="G722" s="25">
        <v>250</v>
      </c>
      <c r="H722" s="26"/>
      <c r="I722" s="27"/>
      <c r="J722" s="27"/>
      <c r="K722" s="27">
        <v>80</v>
      </c>
      <c r="L722" s="16">
        <f t="shared" si="301"/>
        <v>330</v>
      </c>
    </row>
    <row r="723" spans="1:13" s="20" customFormat="1" ht="51" hidden="1">
      <c r="A723" s="68" t="s">
        <v>628</v>
      </c>
      <c r="B723" s="18" t="s">
        <v>27</v>
      </c>
      <c r="C723" s="18" t="s">
        <v>195</v>
      </c>
      <c r="D723" s="18" t="s">
        <v>22</v>
      </c>
      <c r="E723" s="18" t="s">
        <v>629</v>
      </c>
      <c r="F723" s="18"/>
      <c r="G723" s="19">
        <f>G724</f>
        <v>0</v>
      </c>
      <c r="H723" s="19">
        <f>H724</f>
        <v>0</v>
      </c>
      <c r="I723" s="19">
        <f>I724</f>
        <v>0</v>
      </c>
      <c r="J723" s="19">
        <f>J724</f>
        <v>960</v>
      </c>
      <c r="K723" s="19">
        <f t="shared" ref="K723:L723" si="320">K724</f>
        <v>0</v>
      </c>
      <c r="L723" s="19">
        <f t="shared" si="320"/>
        <v>960</v>
      </c>
    </row>
    <row r="724" spans="1:13" hidden="1">
      <c r="A724" s="12" t="s">
        <v>80</v>
      </c>
      <c r="B724" s="24" t="s">
        <v>27</v>
      </c>
      <c r="C724" s="24" t="s">
        <v>195</v>
      </c>
      <c r="D724" s="24" t="s">
        <v>22</v>
      </c>
      <c r="E724" s="24" t="s">
        <v>629</v>
      </c>
      <c r="F724" s="24" t="s">
        <v>81</v>
      </c>
      <c r="G724" s="25"/>
      <c r="H724" s="26"/>
      <c r="I724" s="27"/>
      <c r="J724" s="27">
        <v>960</v>
      </c>
      <c r="K724" s="27"/>
      <c r="L724" s="16">
        <f t="shared" si="301"/>
        <v>960</v>
      </c>
    </row>
    <row r="725" spans="1:13" s="20" customFormat="1" hidden="1">
      <c r="A725" s="216" t="s">
        <v>1007</v>
      </c>
      <c r="B725" s="18" t="s">
        <v>27</v>
      </c>
      <c r="C725" s="18" t="s">
        <v>195</v>
      </c>
      <c r="D725" s="18" t="s">
        <v>22</v>
      </c>
      <c r="E725" s="18" t="s">
        <v>1008</v>
      </c>
      <c r="F725" s="18"/>
      <c r="G725" s="19">
        <f>G726</f>
        <v>0</v>
      </c>
      <c r="H725" s="19">
        <f t="shared" ref="H725:L725" si="321">H726</f>
        <v>0</v>
      </c>
      <c r="I725" s="19">
        <f t="shared" si="321"/>
        <v>0</v>
      </c>
      <c r="J725" s="19">
        <f t="shared" si="321"/>
        <v>0</v>
      </c>
      <c r="K725" s="19">
        <f t="shared" si="321"/>
        <v>2470</v>
      </c>
      <c r="L725" s="19">
        <f t="shared" si="321"/>
        <v>2470</v>
      </c>
    </row>
    <row r="726" spans="1:13" ht="25.5" hidden="1">
      <c r="A726" s="28" t="s">
        <v>43</v>
      </c>
      <c r="B726" s="24" t="s">
        <v>27</v>
      </c>
      <c r="C726" s="24" t="s">
        <v>195</v>
      </c>
      <c r="D726" s="24" t="s">
        <v>22</v>
      </c>
      <c r="E726" s="24" t="s">
        <v>1008</v>
      </c>
      <c r="F726" s="24" t="s">
        <v>44</v>
      </c>
      <c r="G726" s="25"/>
      <c r="H726" s="26"/>
      <c r="I726" s="27"/>
      <c r="J726" s="27"/>
      <c r="K726" s="27">
        <v>2470</v>
      </c>
      <c r="L726" s="15">
        <f>K726+J726+I726+H726+G726</f>
        <v>2470</v>
      </c>
    </row>
    <row r="727" spans="1:13" s="20" customFormat="1" ht="38.25" hidden="1">
      <c r="A727" s="68" t="s">
        <v>630</v>
      </c>
      <c r="B727" s="18" t="s">
        <v>27</v>
      </c>
      <c r="C727" s="18" t="s">
        <v>195</v>
      </c>
      <c r="D727" s="18" t="s">
        <v>22</v>
      </c>
      <c r="E727" s="18" t="s">
        <v>631</v>
      </c>
      <c r="F727" s="18"/>
      <c r="G727" s="19">
        <f>G728+G735+G737+G739+G741+G743+G745+G747</f>
        <v>12981.260000000002</v>
      </c>
      <c r="H727" s="19">
        <f>H728+H735+H737+H739+H741+H743+H745+H747</f>
        <v>85.01361</v>
      </c>
      <c r="I727" s="19">
        <f>I728+I735+I737+I739+I741+I743+I745+I747</f>
        <v>385.6</v>
      </c>
      <c r="J727" s="19">
        <f>J728+J735+J737+J739+J741+J743+J745+J747</f>
        <v>316.58999999999992</v>
      </c>
      <c r="K727" s="19">
        <f t="shared" ref="K727:L727" si="322">K728+K735+K737+K739+K741+K743+K745+K747</f>
        <v>0</v>
      </c>
      <c r="L727" s="19">
        <f t="shared" si="322"/>
        <v>13768.463610000001</v>
      </c>
      <c r="M727" s="102"/>
    </row>
    <row r="728" spans="1:13" s="84" customFormat="1" hidden="1">
      <c r="A728" s="6" t="s">
        <v>632</v>
      </c>
      <c r="B728" s="7" t="s">
        <v>27</v>
      </c>
      <c r="C728" s="7" t="s">
        <v>195</v>
      </c>
      <c r="D728" s="7" t="s">
        <v>22</v>
      </c>
      <c r="E728" s="7" t="s">
        <v>633</v>
      </c>
      <c r="F728" s="7"/>
      <c r="G728" s="5">
        <f>G729+G730+G731+G732+G733+G734</f>
        <v>11244.760000000002</v>
      </c>
      <c r="H728" s="5">
        <f>H729+H730+H731+H732+H733+H734</f>
        <v>85.01361</v>
      </c>
      <c r="I728" s="5">
        <f>I729+I730+I731+I732+I733+I734</f>
        <v>385.6</v>
      </c>
      <c r="J728" s="5">
        <f>J729+J730+J731+J732+J733+J734</f>
        <v>-69.010000000000048</v>
      </c>
      <c r="K728" s="5">
        <f t="shared" ref="K728:L728" si="323">K729+K730+K731+K732+K733+K734</f>
        <v>0</v>
      </c>
      <c r="L728" s="5">
        <f t="shared" si="323"/>
        <v>11646.36361</v>
      </c>
    </row>
    <row r="729" spans="1:13" hidden="1">
      <c r="A729" s="12" t="s">
        <v>30</v>
      </c>
      <c r="B729" s="13" t="s">
        <v>27</v>
      </c>
      <c r="C729" s="13" t="s">
        <v>195</v>
      </c>
      <c r="D729" s="13" t="s">
        <v>22</v>
      </c>
      <c r="E729" s="13" t="s">
        <v>633</v>
      </c>
      <c r="F729" s="24" t="s">
        <v>192</v>
      </c>
      <c r="G729" s="25">
        <v>7361.77</v>
      </c>
      <c r="H729" s="26"/>
      <c r="I729" s="27"/>
      <c r="J729" s="27"/>
      <c r="K729" s="27"/>
      <c r="L729" s="16">
        <f t="shared" si="301"/>
        <v>7361.77</v>
      </c>
    </row>
    <row r="730" spans="1:13" ht="25.5" hidden="1">
      <c r="A730" s="28" t="s">
        <v>35</v>
      </c>
      <c r="B730" s="13" t="s">
        <v>27</v>
      </c>
      <c r="C730" s="13" t="s">
        <v>195</v>
      </c>
      <c r="D730" s="13" t="s">
        <v>22</v>
      </c>
      <c r="E730" s="13" t="s">
        <v>633</v>
      </c>
      <c r="F730" s="24" t="s">
        <v>193</v>
      </c>
      <c r="G730" s="25">
        <v>245.68</v>
      </c>
      <c r="H730" s="26"/>
      <c r="I730" s="27">
        <v>10.6</v>
      </c>
      <c r="J730" s="27"/>
      <c r="K730" s="27"/>
      <c r="L730" s="16">
        <f t="shared" si="301"/>
        <v>256.28000000000003</v>
      </c>
    </row>
    <row r="731" spans="1:13" ht="25.5" hidden="1">
      <c r="A731" s="28" t="s">
        <v>41</v>
      </c>
      <c r="B731" s="13" t="s">
        <v>27</v>
      </c>
      <c r="C731" s="13" t="s">
        <v>195</v>
      </c>
      <c r="D731" s="13" t="s">
        <v>22</v>
      </c>
      <c r="E731" s="13" t="s">
        <v>633</v>
      </c>
      <c r="F731" s="24" t="s">
        <v>42</v>
      </c>
      <c r="G731" s="25">
        <v>109.78</v>
      </c>
      <c r="H731" s="26"/>
      <c r="I731" s="27">
        <f>29.302+215.6</f>
        <v>244.90199999999999</v>
      </c>
      <c r="J731" s="27">
        <f>-215.6+500</f>
        <v>284.39999999999998</v>
      </c>
      <c r="K731" s="27"/>
      <c r="L731" s="16">
        <f t="shared" si="301"/>
        <v>639.08199999999999</v>
      </c>
    </row>
    <row r="732" spans="1:13" ht="25.5" hidden="1">
      <c r="A732" s="28" t="s">
        <v>43</v>
      </c>
      <c r="B732" s="13" t="s">
        <v>27</v>
      </c>
      <c r="C732" s="13" t="s">
        <v>195</v>
      </c>
      <c r="D732" s="13" t="s">
        <v>22</v>
      </c>
      <c r="E732" s="13" t="s">
        <v>633</v>
      </c>
      <c r="F732" s="24" t="s">
        <v>44</v>
      </c>
      <c r="G732" s="25">
        <f>3248.83+150</f>
        <v>3398.83</v>
      </c>
      <c r="H732" s="91">
        <v>85.01361</v>
      </c>
      <c r="I732" s="92">
        <f>-39.902+170-23</f>
        <v>107.09800000000001</v>
      </c>
      <c r="J732" s="92">
        <f>316.59-170-500</f>
        <v>-353.41</v>
      </c>
      <c r="K732" s="92"/>
      <c r="L732" s="16">
        <f t="shared" si="301"/>
        <v>3237.53161</v>
      </c>
    </row>
    <row r="733" spans="1:13" ht="25.5" hidden="1">
      <c r="A733" s="30" t="s">
        <v>45</v>
      </c>
      <c r="B733" s="13" t="s">
        <v>27</v>
      </c>
      <c r="C733" s="13" t="s">
        <v>195</v>
      </c>
      <c r="D733" s="13" t="s">
        <v>22</v>
      </c>
      <c r="E733" s="13" t="s">
        <v>633</v>
      </c>
      <c r="F733" s="24" t="s">
        <v>46</v>
      </c>
      <c r="G733" s="25">
        <v>128.69999999999999</v>
      </c>
      <c r="H733" s="26"/>
      <c r="I733" s="27"/>
      <c r="J733" s="27"/>
      <c r="K733" s="27"/>
      <c r="L733" s="16">
        <f t="shared" si="301"/>
        <v>128.69999999999999</v>
      </c>
    </row>
    <row r="734" spans="1:13" ht="25.5" hidden="1">
      <c r="A734" s="30" t="s">
        <v>47</v>
      </c>
      <c r="B734" s="13" t="s">
        <v>27</v>
      </c>
      <c r="C734" s="13" t="s">
        <v>195</v>
      </c>
      <c r="D734" s="13" t="s">
        <v>22</v>
      </c>
      <c r="E734" s="13" t="s">
        <v>633</v>
      </c>
      <c r="F734" s="24" t="s">
        <v>48</v>
      </c>
      <c r="G734" s="25"/>
      <c r="H734" s="26"/>
      <c r="I734" s="27">
        <v>23</v>
      </c>
      <c r="J734" s="27"/>
      <c r="K734" s="27"/>
      <c r="L734" s="16">
        <f t="shared" si="301"/>
        <v>23</v>
      </c>
    </row>
    <row r="735" spans="1:13" s="20" customFormat="1" ht="53.25" hidden="1" customHeight="1">
      <c r="A735" s="105" t="s">
        <v>634</v>
      </c>
      <c r="B735" s="18" t="s">
        <v>27</v>
      </c>
      <c r="C735" s="18" t="s">
        <v>195</v>
      </c>
      <c r="D735" s="18" t="s">
        <v>22</v>
      </c>
      <c r="E735" s="18" t="s">
        <v>635</v>
      </c>
      <c r="F735" s="18"/>
      <c r="G735" s="19">
        <f>G736</f>
        <v>1036.5</v>
      </c>
      <c r="H735" s="19">
        <f>H736</f>
        <v>0</v>
      </c>
      <c r="I735" s="19">
        <f>I736</f>
        <v>0</v>
      </c>
      <c r="J735" s="19">
        <f>J736</f>
        <v>0</v>
      </c>
      <c r="K735" s="19">
        <f t="shared" ref="K735:L735" si="324">K736</f>
        <v>0</v>
      </c>
      <c r="L735" s="19">
        <f t="shared" si="324"/>
        <v>1036.5</v>
      </c>
    </row>
    <row r="736" spans="1:13" ht="25.5" hidden="1">
      <c r="A736" s="28" t="s">
        <v>43</v>
      </c>
      <c r="B736" s="24" t="s">
        <v>27</v>
      </c>
      <c r="C736" s="24" t="s">
        <v>195</v>
      </c>
      <c r="D736" s="24" t="s">
        <v>22</v>
      </c>
      <c r="E736" s="24" t="s">
        <v>635</v>
      </c>
      <c r="F736" s="24" t="s">
        <v>44</v>
      </c>
      <c r="G736" s="25">
        <v>1036.5</v>
      </c>
      <c r="H736" s="26"/>
      <c r="I736" s="27"/>
      <c r="J736" s="27"/>
      <c r="K736" s="27"/>
      <c r="L736" s="16">
        <f t="shared" si="301"/>
        <v>1036.5</v>
      </c>
    </row>
    <row r="737" spans="1:12" s="20" customFormat="1" hidden="1">
      <c r="A737" s="105" t="s">
        <v>636</v>
      </c>
      <c r="B737" s="18" t="s">
        <v>27</v>
      </c>
      <c r="C737" s="18" t="s">
        <v>195</v>
      </c>
      <c r="D737" s="18" t="s">
        <v>22</v>
      </c>
      <c r="E737" s="18" t="s">
        <v>637</v>
      </c>
      <c r="F737" s="18"/>
      <c r="G737" s="19">
        <f>G738</f>
        <v>300</v>
      </c>
      <c r="H737" s="19">
        <f>H738</f>
        <v>0</v>
      </c>
      <c r="I737" s="19">
        <f>I738</f>
        <v>0</v>
      </c>
      <c r="J737" s="19">
        <f>J738</f>
        <v>0</v>
      </c>
      <c r="K737" s="19">
        <f t="shared" ref="K737:L737" si="325">K738</f>
        <v>0</v>
      </c>
      <c r="L737" s="19">
        <f t="shared" si="325"/>
        <v>300</v>
      </c>
    </row>
    <row r="738" spans="1:12" ht="25.5" hidden="1">
      <c r="A738" s="30" t="s">
        <v>43</v>
      </c>
      <c r="B738" s="24" t="s">
        <v>27</v>
      </c>
      <c r="C738" s="24" t="s">
        <v>195</v>
      </c>
      <c r="D738" s="24" t="s">
        <v>22</v>
      </c>
      <c r="E738" s="24" t="s">
        <v>637</v>
      </c>
      <c r="F738" s="24" t="s">
        <v>44</v>
      </c>
      <c r="G738" s="25">
        <v>300</v>
      </c>
      <c r="H738" s="26"/>
      <c r="I738" s="27"/>
      <c r="J738" s="27"/>
      <c r="K738" s="27"/>
      <c r="L738" s="16">
        <f t="shared" si="301"/>
        <v>300</v>
      </c>
    </row>
    <row r="739" spans="1:12" s="20" customFormat="1" hidden="1">
      <c r="A739" s="105" t="s">
        <v>638</v>
      </c>
      <c r="B739" s="18" t="s">
        <v>27</v>
      </c>
      <c r="C739" s="18" t="s">
        <v>195</v>
      </c>
      <c r="D739" s="18" t="s">
        <v>22</v>
      </c>
      <c r="E739" s="18" t="s">
        <v>639</v>
      </c>
      <c r="F739" s="18"/>
      <c r="G739" s="19">
        <f>G740</f>
        <v>400</v>
      </c>
      <c r="H739" s="19">
        <f>H740</f>
        <v>0</v>
      </c>
      <c r="I739" s="19">
        <f>I740</f>
        <v>0</v>
      </c>
      <c r="J739" s="19">
        <f>J740</f>
        <v>120</v>
      </c>
      <c r="K739" s="19">
        <f t="shared" ref="K739:L739" si="326">K740</f>
        <v>0</v>
      </c>
      <c r="L739" s="19">
        <f t="shared" si="326"/>
        <v>520</v>
      </c>
    </row>
    <row r="740" spans="1:12" ht="25.5" hidden="1">
      <c r="A740" s="30" t="s">
        <v>43</v>
      </c>
      <c r="B740" s="24" t="s">
        <v>27</v>
      </c>
      <c r="C740" s="24" t="s">
        <v>195</v>
      </c>
      <c r="D740" s="24" t="s">
        <v>22</v>
      </c>
      <c r="E740" s="24" t="s">
        <v>639</v>
      </c>
      <c r="F740" s="24" t="s">
        <v>44</v>
      </c>
      <c r="G740" s="25">
        <v>400</v>
      </c>
      <c r="H740" s="26"/>
      <c r="I740" s="27"/>
      <c r="J740" s="27">
        <v>120</v>
      </c>
      <c r="K740" s="27"/>
      <c r="L740" s="16">
        <f t="shared" si="301"/>
        <v>520</v>
      </c>
    </row>
    <row r="741" spans="1:12" s="20" customFormat="1" ht="63.75" hidden="1">
      <c r="A741" s="48" t="s">
        <v>640</v>
      </c>
      <c r="B741" s="18" t="s">
        <v>27</v>
      </c>
      <c r="C741" s="18" t="s">
        <v>195</v>
      </c>
      <c r="D741" s="18" t="s">
        <v>22</v>
      </c>
      <c r="E741" s="18" t="s">
        <v>641</v>
      </c>
      <c r="F741" s="18"/>
      <c r="G741" s="19">
        <f>G742</f>
        <v>0</v>
      </c>
      <c r="H741" s="19">
        <f>H742</f>
        <v>0</v>
      </c>
      <c r="I741" s="19">
        <f>I742</f>
        <v>0</v>
      </c>
      <c r="J741" s="19">
        <f>J742</f>
        <v>33.6</v>
      </c>
      <c r="K741" s="19">
        <f t="shared" ref="K741:L741" si="327">K742</f>
        <v>0</v>
      </c>
      <c r="L741" s="19">
        <f t="shared" si="327"/>
        <v>33.6</v>
      </c>
    </row>
    <row r="742" spans="1:12" ht="25.5" hidden="1">
      <c r="A742" s="28" t="s">
        <v>41</v>
      </c>
      <c r="B742" s="24" t="s">
        <v>27</v>
      </c>
      <c r="C742" s="24" t="s">
        <v>195</v>
      </c>
      <c r="D742" s="24" t="s">
        <v>22</v>
      </c>
      <c r="E742" s="24" t="s">
        <v>641</v>
      </c>
      <c r="F742" s="24" t="s">
        <v>42</v>
      </c>
      <c r="G742" s="25"/>
      <c r="H742" s="26"/>
      <c r="I742" s="27"/>
      <c r="J742" s="27">
        <v>33.6</v>
      </c>
      <c r="K742" s="27"/>
      <c r="L742" s="16">
        <f t="shared" si="301"/>
        <v>33.6</v>
      </c>
    </row>
    <row r="743" spans="1:12" s="20" customFormat="1" ht="63.75" hidden="1">
      <c r="A743" s="48" t="s">
        <v>642</v>
      </c>
      <c r="B743" s="18" t="s">
        <v>27</v>
      </c>
      <c r="C743" s="18" t="s">
        <v>195</v>
      </c>
      <c r="D743" s="18" t="s">
        <v>22</v>
      </c>
      <c r="E743" s="18" t="s">
        <v>643</v>
      </c>
      <c r="F743" s="18"/>
      <c r="G743" s="19">
        <f>G744</f>
        <v>0</v>
      </c>
      <c r="H743" s="19">
        <f>H744</f>
        <v>0</v>
      </c>
      <c r="I743" s="19">
        <f>I744</f>
        <v>0</v>
      </c>
      <c r="J743" s="19">
        <f>J744</f>
        <v>67</v>
      </c>
      <c r="K743" s="19">
        <f t="shared" ref="K743:L743" si="328">K744</f>
        <v>0</v>
      </c>
      <c r="L743" s="19">
        <f t="shared" si="328"/>
        <v>67</v>
      </c>
    </row>
    <row r="744" spans="1:12" ht="25.5" hidden="1">
      <c r="A744" s="28" t="s">
        <v>41</v>
      </c>
      <c r="B744" s="24" t="s">
        <v>27</v>
      </c>
      <c r="C744" s="24" t="s">
        <v>195</v>
      </c>
      <c r="D744" s="24" t="s">
        <v>22</v>
      </c>
      <c r="E744" s="24" t="s">
        <v>643</v>
      </c>
      <c r="F744" s="24" t="s">
        <v>42</v>
      </c>
      <c r="G744" s="25"/>
      <c r="H744" s="26"/>
      <c r="I744" s="27"/>
      <c r="J744" s="27">
        <v>67</v>
      </c>
      <c r="K744" s="27"/>
      <c r="L744" s="16">
        <f t="shared" si="301"/>
        <v>67</v>
      </c>
    </row>
    <row r="745" spans="1:12" s="20" customFormat="1" ht="38.25" hidden="1">
      <c r="A745" s="48" t="s">
        <v>644</v>
      </c>
      <c r="B745" s="18" t="s">
        <v>27</v>
      </c>
      <c r="C745" s="18" t="s">
        <v>195</v>
      </c>
      <c r="D745" s="18" t="s">
        <v>22</v>
      </c>
      <c r="E745" s="18" t="s">
        <v>645</v>
      </c>
      <c r="F745" s="18"/>
      <c r="G745" s="19">
        <f>G746</f>
        <v>0</v>
      </c>
      <c r="H745" s="19">
        <f>H746</f>
        <v>0</v>
      </c>
      <c r="I745" s="19">
        <f>I746</f>
        <v>0</v>
      </c>
      <c r="J745" s="19">
        <f>J746</f>
        <v>50</v>
      </c>
      <c r="K745" s="19">
        <f t="shared" ref="K745:L745" si="329">K746</f>
        <v>0</v>
      </c>
      <c r="L745" s="19">
        <f t="shared" si="329"/>
        <v>50</v>
      </c>
    </row>
    <row r="746" spans="1:12" ht="25.5" hidden="1">
      <c r="A746" s="30" t="s">
        <v>43</v>
      </c>
      <c r="B746" s="24" t="s">
        <v>27</v>
      </c>
      <c r="C746" s="24" t="s">
        <v>195</v>
      </c>
      <c r="D746" s="24" t="s">
        <v>22</v>
      </c>
      <c r="E746" s="24" t="s">
        <v>645</v>
      </c>
      <c r="F746" s="24" t="s">
        <v>44</v>
      </c>
      <c r="G746" s="25"/>
      <c r="H746" s="26"/>
      <c r="I746" s="27"/>
      <c r="J746" s="27">
        <v>50</v>
      </c>
      <c r="K746" s="27"/>
      <c r="L746" s="16">
        <f t="shared" si="301"/>
        <v>50</v>
      </c>
    </row>
    <row r="747" spans="1:12" s="20" customFormat="1" hidden="1">
      <c r="A747" s="48" t="s">
        <v>646</v>
      </c>
      <c r="B747" s="18" t="s">
        <v>27</v>
      </c>
      <c r="C747" s="18" t="s">
        <v>195</v>
      </c>
      <c r="D747" s="18" t="s">
        <v>22</v>
      </c>
      <c r="E747" s="18" t="s">
        <v>647</v>
      </c>
      <c r="F747" s="18"/>
      <c r="G747" s="19">
        <f>G748</f>
        <v>0</v>
      </c>
      <c r="H747" s="19">
        <f>H748</f>
        <v>0</v>
      </c>
      <c r="I747" s="19">
        <f>I748</f>
        <v>0</v>
      </c>
      <c r="J747" s="19">
        <f>J748</f>
        <v>115</v>
      </c>
      <c r="K747" s="19">
        <f t="shared" ref="K747:L747" si="330">K748</f>
        <v>0</v>
      </c>
      <c r="L747" s="19">
        <f t="shared" si="330"/>
        <v>115</v>
      </c>
    </row>
    <row r="748" spans="1:12" ht="25.5" hidden="1">
      <c r="A748" s="30" t="s">
        <v>43</v>
      </c>
      <c r="B748" s="24" t="s">
        <v>27</v>
      </c>
      <c r="C748" s="24" t="s">
        <v>195</v>
      </c>
      <c r="D748" s="24" t="s">
        <v>22</v>
      </c>
      <c r="E748" s="24" t="s">
        <v>647</v>
      </c>
      <c r="F748" s="24" t="s">
        <v>44</v>
      </c>
      <c r="G748" s="25"/>
      <c r="H748" s="26"/>
      <c r="I748" s="27"/>
      <c r="J748" s="27">
        <v>115</v>
      </c>
      <c r="K748" s="27"/>
      <c r="L748" s="16">
        <f t="shared" ref="L748:L811" si="331">I748+H748+G748+J748+K748</f>
        <v>115</v>
      </c>
    </row>
    <row r="749" spans="1:12" s="20" customFormat="1" ht="76.5" hidden="1">
      <c r="A749" s="9" t="s">
        <v>26</v>
      </c>
      <c r="B749" s="117" t="s">
        <v>27</v>
      </c>
      <c r="C749" s="117" t="s">
        <v>195</v>
      </c>
      <c r="D749" s="117" t="s">
        <v>22</v>
      </c>
      <c r="E749" s="117" t="s">
        <v>29</v>
      </c>
      <c r="F749" s="117"/>
      <c r="G749" s="118">
        <f>G750</f>
        <v>0</v>
      </c>
      <c r="H749" s="118">
        <f t="shared" ref="H749:L749" si="332">H750</f>
        <v>0</v>
      </c>
      <c r="I749" s="118">
        <f t="shared" si="332"/>
        <v>0</v>
      </c>
      <c r="J749" s="118">
        <f t="shared" si="332"/>
        <v>29.5</v>
      </c>
      <c r="K749" s="118">
        <f t="shared" si="332"/>
        <v>0</v>
      </c>
      <c r="L749" s="118">
        <f t="shared" si="332"/>
        <v>29.5</v>
      </c>
    </row>
    <row r="750" spans="1:12" hidden="1">
      <c r="A750" s="12" t="s">
        <v>30</v>
      </c>
      <c r="B750" s="24" t="s">
        <v>27</v>
      </c>
      <c r="C750" s="24" t="s">
        <v>195</v>
      </c>
      <c r="D750" s="24" t="s">
        <v>22</v>
      </c>
      <c r="E750" s="24" t="s">
        <v>29</v>
      </c>
      <c r="F750" s="24" t="s">
        <v>192</v>
      </c>
      <c r="G750" s="25"/>
      <c r="H750" s="26"/>
      <c r="I750" s="27"/>
      <c r="J750" s="27">
        <v>29.5</v>
      </c>
      <c r="K750" s="27"/>
      <c r="L750" s="27">
        <f>G750+H750+I750+J750+K750</f>
        <v>29.5</v>
      </c>
    </row>
    <row r="751" spans="1:12" s="20" customFormat="1" ht="63.75" hidden="1">
      <c r="A751" s="97" t="s">
        <v>441</v>
      </c>
      <c r="B751" s="117" t="s">
        <v>27</v>
      </c>
      <c r="C751" s="117" t="s">
        <v>195</v>
      </c>
      <c r="D751" s="117" t="s">
        <v>22</v>
      </c>
      <c r="E751" s="117" t="s">
        <v>442</v>
      </c>
      <c r="F751" s="117"/>
      <c r="G751" s="118">
        <f>G752+G753</f>
        <v>0</v>
      </c>
      <c r="H751" s="118">
        <f t="shared" ref="H751:L751" si="333">H752+H753</f>
        <v>0</v>
      </c>
      <c r="I751" s="118">
        <f t="shared" si="333"/>
        <v>0</v>
      </c>
      <c r="J751" s="118">
        <f t="shared" si="333"/>
        <v>5865</v>
      </c>
      <c r="K751" s="118">
        <f t="shared" si="333"/>
        <v>0</v>
      </c>
      <c r="L751" s="118">
        <f t="shared" si="333"/>
        <v>5865</v>
      </c>
    </row>
    <row r="752" spans="1:12" hidden="1">
      <c r="A752" s="12" t="s">
        <v>30</v>
      </c>
      <c r="B752" s="24" t="s">
        <v>27</v>
      </c>
      <c r="C752" s="24" t="s">
        <v>195</v>
      </c>
      <c r="D752" s="24" t="s">
        <v>22</v>
      </c>
      <c r="E752" s="24" t="s">
        <v>442</v>
      </c>
      <c r="F752" s="24" t="s">
        <v>192</v>
      </c>
      <c r="G752" s="25"/>
      <c r="H752" s="26"/>
      <c r="I752" s="27"/>
      <c r="J752" s="27">
        <v>1359</v>
      </c>
      <c r="K752" s="27"/>
      <c r="L752" s="16">
        <f t="shared" si="331"/>
        <v>1359</v>
      </c>
    </row>
    <row r="753" spans="1:12" ht="38.25" hidden="1">
      <c r="A753" s="95" t="s">
        <v>314</v>
      </c>
      <c r="B753" s="24" t="s">
        <v>27</v>
      </c>
      <c r="C753" s="24" t="s">
        <v>195</v>
      </c>
      <c r="D753" s="24" t="s">
        <v>22</v>
      </c>
      <c r="E753" s="24" t="s">
        <v>442</v>
      </c>
      <c r="F753" s="24" t="s">
        <v>315</v>
      </c>
      <c r="G753" s="25"/>
      <c r="H753" s="26"/>
      <c r="I753" s="27"/>
      <c r="J753" s="27">
        <v>4506</v>
      </c>
      <c r="K753" s="27"/>
      <c r="L753" s="16">
        <f t="shared" si="331"/>
        <v>4506</v>
      </c>
    </row>
    <row r="754" spans="1:12">
      <c r="A754" s="242" t="s">
        <v>648</v>
      </c>
      <c r="B754" s="243"/>
      <c r="C754" s="243">
        <v>10</v>
      </c>
      <c r="D754" s="243"/>
      <c r="E754" s="243"/>
      <c r="F754" s="243"/>
      <c r="G754" s="244">
        <f>G755+G760</f>
        <v>1049.3</v>
      </c>
      <c r="H754" s="244">
        <f t="shared" ref="H754:L754" si="334">H755+H760</f>
        <v>37.896999999999998</v>
      </c>
      <c r="I754" s="244">
        <f t="shared" si="334"/>
        <v>0</v>
      </c>
      <c r="J754" s="244">
        <f t="shared" si="334"/>
        <v>0</v>
      </c>
      <c r="K754" s="244">
        <f t="shared" si="334"/>
        <v>0</v>
      </c>
      <c r="L754" s="244">
        <f t="shared" si="334"/>
        <v>1087.1970000000001</v>
      </c>
    </row>
    <row r="755" spans="1:12">
      <c r="A755" s="242" t="s">
        <v>649</v>
      </c>
      <c r="B755" s="243"/>
      <c r="C755" s="243">
        <v>10</v>
      </c>
      <c r="D755" s="243" t="s">
        <v>22</v>
      </c>
      <c r="E755" s="243"/>
      <c r="F755" s="243"/>
      <c r="G755" s="244">
        <f>G756</f>
        <v>1008.7</v>
      </c>
      <c r="H755" s="244">
        <f t="shared" ref="H755:L755" si="335">H756</f>
        <v>0</v>
      </c>
      <c r="I755" s="244">
        <f t="shared" si="335"/>
        <v>0</v>
      </c>
      <c r="J755" s="244">
        <f t="shared" si="335"/>
        <v>0</v>
      </c>
      <c r="K755" s="244">
        <f t="shared" si="335"/>
        <v>0</v>
      </c>
      <c r="L755" s="244">
        <f t="shared" si="335"/>
        <v>1008.7</v>
      </c>
    </row>
    <row r="756" spans="1:12" s="20" customFormat="1" ht="38.25">
      <c r="A756" s="242" t="s">
        <v>650</v>
      </c>
      <c r="B756" s="243" t="s">
        <v>27</v>
      </c>
      <c r="C756" s="238">
        <v>10</v>
      </c>
      <c r="D756" s="243" t="s">
        <v>22</v>
      </c>
      <c r="E756" s="238">
        <v>9997002</v>
      </c>
      <c r="F756" s="243"/>
      <c r="G756" s="244">
        <f>G757</f>
        <v>1008.7</v>
      </c>
      <c r="H756" s="244">
        <f t="shared" ref="H756:L756" si="336">H757</f>
        <v>0</v>
      </c>
      <c r="I756" s="244">
        <f t="shared" si="336"/>
        <v>0</v>
      </c>
      <c r="J756" s="244">
        <f t="shared" si="336"/>
        <v>0</v>
      </c>
      <c r="K756" s="244">
        <f t="shared" si="336"/>
        <v>0</v>
      </c>
      <c r="L756" s="244">
        <f t="shared" si="336"/>
        <v>1008.7</v>
      </c>
    </row>
    <row r="757" spans="1:12" ht="25.5">
      <c r="A757" s="276" t="s">
        <v>651</v>
      </c>
      <c r="B757" s="247" t="s">
        <v>27</v>
      </c>
      <c r="C757" s="277">
        <v>10</v>
      </c>
      <c r="D757" s="247" t="s">
        <v>22</v>
      </c>
      <c r="E757" s="277">
        <v>9997002</v>
      </c>
      <c r="F757" s="247" t="s">
        <v>652</v>
      </c>
      <c r="G757" s="248">
        <v>1008.7</v>
      </c>
      <c r="H757" s="258"/>
      <c r="I757" s="259"/>
      <c r="J757" s="259"/>
      <c r="K757" s="259"/>
      <c r="L757" s="250">
        <f t="shared" si="331"/>
        <v>1008.7</v>
      </c>
    </row>
    <row r="758" spans="1:12" s="20" customFormat="1" ht="25.5" hidden="1">
      <c r="A758" s="97" t="s">
        <v>714</v>
      </c>
      <c r="B758" s="117" t="s">
        <v>27</v>
      </c>
      <c r="C758" s="215">
        <v>10</v>
      </c>
      <c r="D758" s="117" t="s">
        <v>22</v>
      </c>
      <c r="E758" s="215">
        <v>9503301</v>
      </c>
      <c r="F758" s="117"/>
      <c r="G758" s="118">
        <f>G759</f>
        <v>0</v>
      </c>
      <c r="H758" s="118">
        <f t="shared" ref="H758:L758" si="337">H759</f>
        <v>0</v>
      </c>
      <c r="I758" s="118">
        <f t="shared" si="337"/>
        <v>0</v>
      </c>
      <c r="J758" s="118">
        <f t="shared" si="337"/>
        <v>0</v>
      </c>
      <c r="K758" s="118">
        <f t="shared" si="337"/>
        <v>505.6</v>
      </c>
      <c r="L758" s="118">
        <f t="shared" si="337"/>
        <v>505.6</v>
      </c>
    </row>
    <row r="759" spans="1:12" ht="25.5" hidden="1">
      <c r="A759" s="120" t="s">
        <v>651</v>
      </c>
      <c r="B759" s="24" t="s">
        <v>27</v>
      </c>
      <c r="C759" s="121">
        <v>10</v>
      </c>
      <c r="D759" s="24" t="s">
        <v>22</v>
      </c>
      <c r="E759" s="121">
        <v>9503301</v>
      </c>
      <c r="F759" s="24" t="s">
        <v>652</v>
      </c>
      <c r="G759" s="25"/>
      <c r="H759" s="26"/>
      <c r="I759" s="27"/>
      <c r="J759" s="27"/>
      <c r="K759" s="27">
        <v>505.6</v>
      </c>
      <c r="L759" s="15">
        <f>G759+H759+I759+J759+K759</f>
        <v>505.6</v>
      </c>
    </row>
    <row r="760" spans="1:12">
      <c r="A760" s="252" t="s">
        <v>653</v>
      </c>
      <c r="B760" s="247"/>
      <c r="C760" s="238">
        <v>10</v>
      </c>
      <c r="D760" s="243" t="s">
        <v>111</v>
      </c>
      <c r="E760" s="277"/>
      <c r="F760" s="247"/>
      <c r="G760" s="253">
        <f>G761+G763</f>
        <v>40.6</v>
      </c>
      <c r="H760" s="253">
        <f t="shared" ref="H760:L760" si="338">H761+H763</f>
        <v>37.896999999999998</v>
      </c>
      <c r="I760" s="253">
        <f t="shared" si="338"/>
        <v>0</v>
      </c>
      <c r="J760" s="253">
        <f t="shared" si="338"/>
        <v>0</v>
      </c>
      <c r="K760" s="253">
        <f t="shared" si="338"/>
        <v>0</v>
      </c>
      <c r="L760" s="253">
        <f t="shared" si="338"/>
        <v>78.497</v>
      </c>
    </row>
    <row r="761" spans="1:12" s="20" customFormat="1">
      <c r="A761" s="251" t="s">
        <v>654</v>
      </c>
      <c r="B761" s="243" t="s">
        <v>27</v>
      </c>
      <c r="C761" s="238">
        <v>10</v>
      </c>
      <c r="D761" s="243" t="s">
        <v>111</v>
      </c>
      <c r="E761" s="238">
        <v>9997006</v>
      </c>
      <c r="F761" s="243"/>
      <c r="G761" s="244">
        <f>G762</f>
        <v>40.6</v>
      </c>
      <c r="H761" s="244">
        <f>H762</f>
        <v>0</v>
      </c>
      <c r="I761" s="244">
        <f>I762</f>
        <v>0</v>
      </c>
      <c r="J761" s="244">
        <f>J762</f>
        <v>0</v>
      </c>
      <c r="K761" s="244">
        <f t="shared" ref="K761:L761" si="339">K762</f>
        <v>0</v>
      </c>
      <c r="L761" s="244">
        <f t="shared" si="339"/>
        <v>40.6</v>
      </c>
    </row>
    <row r="762" spans="1:12" ht="25.5">
      <c r="A762" s="262" t="s">
        <v>655</v>
      </c>
      <c r="B762" s="247" t="s">
        <v>27</v>
      </c>
      <c r="C762" s="277">
        <v>10</v>
      </c>
      <c r="D762" s="247" t="s">
        <v>111</v>
      </c>
      <c r="E762" s="277">
        <v>9997006</v>
      </c>
      <c r="F762" s="247" t="s">
        <v>656</v>
      </c>
      <c r="G762" s="248">
        <v>40.6</v>
      </c>
      <c r="H762" s="258"/>
      <c r="I762" s="259"/>
      <c r="J762" s="259"/>
      <c r="K762" s="259"/>
      <c r="L762" s="250">
        <f t="shared" si="331"/>
        <v>40.6</v>
      </c>
    </row>
    <row r="763" spans="1:12" s="20" customFormat="1">
      <c r="A763" s="269" t="s">
        <v>657</v>
      </c>
      <c r="B763" s="243" t="s">
        <v>27</v>
      </c>
      <c r="C763" s="238">
        <v>10</v>
      </c>
      <c r="D763" s="243" t="s">
        <v>111</v>
      </c>
      <c r="E763" s="238">
        <v>9997007</v>
      </c>
      <c r="F763" s="243"/>
      <c r="G763" s="244">
        <f>G764</f>
        <v>0</v>
      </c>
      <c r="H763" s="244">
        <f>H764</f>
        <v>37.896999999999998</v>
      </c>
      <c r="I763" s="244">
        <f>I764</f>
        <v>0</v>
      </c>
      <c r="J763" s="244">
        <f>J764</f>
        <v>0</v>
      </c>
      <c r="K763" s="244">
        <f t="shared" ref="K763:L763" si="340">K764</f>
        <v>0</v>
      </c>
      <c r="L763" s="244">
        <f t="shared" si="340"/>
        <v>37.896999999999998</v>
      </c>
    </row>
    <row r="764" spans="1:12" ht="25.5">
      <c r="A764" s="262" t="s">
        <v>655</v>
      </c>
      <c r="B764" s="247" t="s">
        <v>27</v>
      </c>
      <c r="C764" s="277">
        <v>10</v>
      </c>
      <c r="D764" s="247" t="s">
        <v>111</v>
      </c>
      <c r="E764" s="277">
        <v>9997007</v>
      </c>
      <c r="F764" s="247" t="s">
        <v>656</v>
      </c>
      <c r="G764" s="248"/>
      <c r="H764" s="258">
        <f>10.897+15+12</f>
        <v>37.896999999999998</v>
      </c>
      <c r="I764" s="259"/>
      <c r="J764" s="259"/>
      <c r="K764" s="259"/>
      <c r="L764" s="250">
        <f t="shared" si="331"/>
        <v>37.896999999999998</v>
      </c>
    </row>
    <row r="765" spans="1:12" ht="25.5" hidden="1">
      <c r="A765" s="71" t="s">
        <v>658</v>
      </c>
      <c r="B765" s="10" t="s">
        <v>27</v>
      </c>
      <c r="C765" s="123">
        <v>10</v>
      </c>
      <c r="D765" s="10" t="s">
        <v>111</v>
      </c>
      <c r="E765" s="123">
        <v>1008820</v>
      </c>
      <c r="F765" s="93"/>
      <c r="G765" s="11">
        <f>G766</f>
        <v>0</v>
      </c>
      <c r="H765" s="11">
        <f>H766</f>
        <v>733.33439999999996</v>
      </c>
      <c r="I765" s="11">
        <f>I766</f>
        <v>0</v>
      </c>
      <c r="J765" s="11">
        <f>J766</f>
        <v>0</v>
      </c>
      <c r="K765" s="11">
        <f t="shared" ref="K765:L765" si="341">K766</f>
        <v>0</v>
      </c>
      <c r="L765" s="11">
        <f t="shared" si="341"/>
        <v>733.33439999999996</v>
      </c>
    </row>
    <row r="766" spans="1:12" hidden="1">
      <c r="A766" s="116" t="s">
        <v>602</v>
      </c>
      <c r="B766" s="24" t="s">
        <v>27</v>
      </c>
      <c r="C766" s="121">
        <v>10</v>
      </c>
      <c r="D766" s="24" t="s">
        <v>111</v>
      </c>
      <c r="E766" s="121">
        <v>1008820</v>
      </c>
      <c r="F766" s="13" t="s">
        <v>603</v>
      </c>
      <c r="G766" s="25"/>
      <c r="H766" s="26">
        <v>733.33439999999996</v>
      </c>
      <c r="I766" s="27"/>
      <c r="J766" s="27"/>
      <c r="K766" s="27"/>
      <c r="L766" s="16">
        <f t="shared" si="331"/>
        <v>733.33439999999996</v>
      </c>
    </row>
    <row r="767" spans="1:12" s="20" customFormat="1" ht="25.5" hidden="1">
      <c r="A767" s="71" t="s">
        <v>658</v>
      </c>
      <c r="B767" s="10" t="s">
        <v>27</v>
      </c>
      <c r="C767" s="123">
        <v>10</v>
      </c>
      <c r="D767" s="10" t="s">
        <v>111</v>
      </c>
      <c r="E767" s="123">
        <v>6812100</v>
      </c>
      <c r="F767" s="10"/>
      <c r="G767" s="11">
        <f>G768</f>
        <v>0</v>
      </c>
      <c r="H767" s="11">
        <f>H768</f>
        <v>666.67232999999999</v>
      </c>
      <c r="I767" s="11">
        <f>I768</f>
        <v>0</v>
      </c>
      <c r="J767" s="11">
        <f>J768</f>
        <v>0</v>
      </c>
      <c r="K767" s="11">
        <f t="shared" ref="K767:L767" si="342">K768</f>
        <v>0</v>
      </c>
      <c r="L767" s="11">
        <f t="shared" si="342"/>
        <v>666.67232999999999</v>
      </c>
    </row>
    <row r="768" spans="1:12" ht="25.5" hidden="1">
      <c r="A768" s="30" t="s">
        <v>655</v>
      </c>
      <c r="B768" s="24" t="s">
        <v>27</v>
      </c>
      <c r="C768" s="121">
        <v>10</v>
      </c>
      <c r="D768" s="24" t="s">
        <v>111</v>
      </c>
      <c r="E768" s="121">
        <v>6812100</v>
      </c>
      <c r="F768" s="13" t="s">
        <v>603</v>
      </c>
      <c r="G768" s="25"/>
      <c r="H768" s="26">
        <v>666.67232999999999</v>
      </c>
      <c r="I768" s="27"/>
      <c r="J768" s="27"/>
      <c r="K768" s="27"/>
      <c r="L768" s="16">
        <f t="shared" si="331"/>
        <v>666.67232999999999</v>
      </c>
    </row>
    <row r="769" spans="1:13" s="20" customFormat="1" ht="25.5" hidden="1">
      <c r="A769" s="47" t="s">
        <v>659</v>
      </c>
      <c r="B769" s="42" t="s">
        <v>27</v>
      </c>
      <c r="C769" s="124">
        <v>10</v>
      </c>
      <c r="D769" s="42" t="s">
        <v>111</v>
      </c>
      <c r="E769" s="124">
        <v>6013000</v>
      </c>
      <c r="F769" s="42"/>
      <c r="G769" s="66">
        <f>G770</f>
        <v>0</v>
      </c>
      <c r="H769" s="66">
        <f t="shared" ref="H769:L770" si="343">H770</f>
        <v>2500</v>
      </c>
      <c r="I769" s="66">
        <f t="shared" si="343"/>
        <v>298.86599999999999</v>
      </c>
      <c r="J769" s="66">
        <f t="shared" si="343"/>
        <v>0</v>
      </c>
      <c r="K769" s="66">
        <f t="shared" si="343"/>
        <v>0</v>
      </c>
      <c r="L769" s="66">
        <f t="shared" si="343"/>
        <v>2798.866</v>
      </c>
    </row>
    <row r="770" spans="1:13" s="20" customFormat="1" hidden="1">
      <c r="A770" s="48" t="s">
        <v>660</v>
      </c>
      <c r="B770" s="18" t="s">
        <v>27</v>
      </c>
      <c r="C770" s="122">
        <v>10</v>
      </c>
      <c r="D770" s="18" t="s">
        <v>111</v>
      </c>
      <c r="E770" s="122">
        <v>6013100</v>
      </c>
      <c r="F770" s="7"/>
      <c r="G770" s="19">
        <f>G771</f>
        <v>0</v>
      </c>
      <c r="H770" s="19">
        <f t="shared" si="343"/>
        <v>2500</v>
      </c>
      <c r="I770" s="19">
        <f t="shared" si="343"/>
        <v>298.86599999999999</v>
      </c>
      <c r="J770" s="19">
        <f t="shared" si="343"/>
        <v>0</v>
      </c>
      <c r="K770" s="19">
        <f t="shared" si="343"/>
        <v>0</v>
      </c>
      <c r="L770" s="19">
        <f t="shared" si="343"/>
        <v>2798.866</v>
      </c>
    </row>
    <row r="771" spans="1:13" ht="25.5" hidden="1">
      <c r="A771" s="28" t="s">
        <v>655</v>
      </c>
      <c r="B771" s="24" t="s">
        <v>27</v>
      </c>
      <c r="C771" s="121">
        <v>10</v>
      </c>
      <c r="D771" s="24" t="s">
        <v>111</v>
      </c>
      <c r="E771" s="121">
        <v>6013100</v>
      </c>
      <c r="F771" s="13" t="s">
        <v>603</v>
      </c>
      <c r="G771" s="25"/>
      <c r="H771" s="26">
        <v>2500</v>
      </c>
      <c r="I771" s="27">
        <v>298.86599999999999</v>
      </c>
      <c r="J771" s="27"/>
      <c r="K771" s="27"/>
      <c r="L771" s="16">
        <f t="shared" si="331"/>
        <v>2798.866</v>
      </c>
    </row>
    <row r="772" spans="1:13" hidden="1">
      <c r="A772" s="17" t="s">
        <v>661</v>
      </c>
      <c r="B772" s="18"/>
      <c r="C772" s="18">
        <v>10</v>
      </c>
      <c r="D772" s="18" t="s">
        <v>38</v>
      </c>
      <c r="E772" s="18"/>
      <c r="F772" s="18"/>
      <c r="G772" s="19">
        <f>G778+G785+G788+G790+G793+G795+G797+G781+G773+G783</f>
        <v>76582.3</v>
      </c>
      <c r="H772" s="19">
        <f>H778+H785+H788+H790+H793+H795+H797+H781+H773+H783</f>
        <v>49597.596799999999</v>
      </c>
      <c r="I772" s="19">
        <f>I778+I785+I788+I790+I793+I795+I797+I781+I773+I783</f>
        <v>0</v>
      </c>
      <c r="J772" s="19">
        <f>J778+J785+J788+J790+J793+J795+J797+J781+J773+J783</f>
        <v>27084.397000000001</v>
      </c>
      <c r="K772" s="19">
        <f t="shared" ref="K772:L772" si="344">K778+K785+K788+K790+K793+K795+K797+K781+K773+K783</f>
        <v>0</v>
      </c>
      <c r="L772" s="19">
        <f t="shared" si="344"/>
        <v>153264.29379999998</v>
      </c>
    </row>
    <row r="773" spans="1:13" ht="25.5" hidden="1">
      <c r="A773" s="58" t="s">
        <v>662</v>
      </c>
      <c r="B773" s="10" t="s">
        <v>27</v>
      </c>
      <c r="C773" s="10" t="s">
        <v>663</v>
      </c>
      <c r="D773" s="10" t="s">
        <v>38</v>
      </c>
      <c r="E773" s="10" t="s">
        <v>664</v>
      </c>
      <c r="F773" s="10"/>
      <c r="G773" s="11">
        <f>G774+G775+G776+G777</f>
        <v>2213.6999999999998</v>
      </c>
      <c r="H773" s="11">
        <f>H774+H775+H776+H777</f>
        <v>0</v>
      </c>
      <c r="I773" s="11">
        <f>I774+I775+I776+I777</f>
        <v>0</v>
      </c>
      <c r="J773" s="11">
        <f>J774+J775+J776+J777</f>
        <v>96.18</v>
      </c>
      <c r="K773" s="11">
        <f t="shared" ref="K773:L773" si="345">K774+K775+K776+K777</f>
        <v>0</v>
      </c>
      <c r="L773" s="11">
        <f t="shared" si="345"/>
        <v>2309.88</v>
      </c>
    </row>
    <row r="774" spans="1:13" hidden="1">
      <c r="A774" s="125" t="s">
        <v>30</v>
      </c>
      <c r="B774" s="24" t="s">
        <v>27</v>
      </c>
      <c r="C774" s="24" t="s">
        <v>663</v>
      </c>
      <c r="D774" s="24" t="s">
        <v>38</v>
      </c>
      <c r="E774" s="24" t="s">
        <v>664</v>
      </c>
      <c r="F774" s="13" t="s">
        <v>31</v>
      </c>
      <c r="G774" s="25">
        <v>1757.7</v>
      </c>
      <c r="H774" s="26"/>
      <c r="I774" s="27"/>
      <c r="J774" s="27">
        <v>96.18</v>
      </c>
      <c r="K774" s="27"/>
      <c r="L774" s="16">
        <f t="shared" si="331"/>
        <v>1853.88</v>
      </c>
    </row>
    <row r="775" spans="1:13" ht="25.5" hidden="1">
      <c r="A775" s="30" t="s">
        <v>35</v>
      </c>
      <c r="B775" s="24" t="s">
        <v>27</v>
      </c>
      <c r="C775" s="24" t="s">
        <v>663</v>
      </c>
      <c r="D775" s="24" t="s">
        <v>38</v>
      </c>
      <c r="E775" s="24" t="s">
        <v>664</v>
      </c>
      <c r="F775" s="13" t="s">
        <v>36</v>
      </c>
      <c r="G775" s="25">
        <v>128.75</v>
      </c>
      <c r="H775" s="26"/>
      <c r="I775" s="27"/>
      <c r="J775" s="27"/>
      <c r="K775" s="27"/>
      <c r="L775" s="16">
        <f t="shared" si="331"/>
        <v>128.75</v>
      </c>
    </row>
    <row r="776" spans="1:13" ht="25.5" hidden="1">
      <c r="A776" s="28" t="s">
        <v>41</v>
      </c>
      <c r="B776" s="24" t="s">
        <v>27</v>
      </c>
      <c r="C776" s="24" t="s">
        <v>663</v>
      </c>
      <c r="D776" s="24" t="s">
        <v>38</v>
      </c>
      <c r="E776" s="24" t="s">
        <v>664</v>
      </c>
      <c r="F776" s="13" t="s">
        <v>42</v>
      </c>
      <c r="G776" s="25">
        <v>80</v>
      </c>
      <c r="H776" s="26"/>
      <c r="I776" s="27">
        <v>30.3</v>
      </c>
      <c r="J776" s="27"/>
      <c r="K776" s="27"/>
      <c r="L776" s="16">
        <f t="shared" si="331"/>
        <v>110.3</v>
      </c>
    </row>
    <row r="777" spans="1:13" ht="25.5" hidden="1">
      <c r="A777" s="28" t="s">
        <v>43</v>
      </c>
      <c r="B777" s="24" t="s">
        <v>27</v>
      </c>
      <c r="C777" s="24" t="s">
        <v>663</v>
      </c>
      <c r="D777" s="24" t="s">
        <v>38</v>
      </c>
      <c r="E777" s="24" t="s">
        <v>664</v>
      </c>
      <c r="F777" s="13" t="s">
        <v>44</v>
      </c>
      <c r="G777" s="25">
        <v>247.25</v>
      </c>
      <c r="H777" s="26"/>
      <c r="I777" s="27">
        <v>-30.3</v>
      </c>
      <c r="J777" s="27"/>
      <c r="K777" s="27"/>
      <c r="L777" s="16">
        <f t="shared" si="331"/>
        <v>216.95</v>
      </c>
    </row>
    <row r="778" spans="1:13" s="31" customFormat="1" ht="38.25" hidden="1">
      <c r="A778" s="55" t="s">
        <v>665</v>
      </c>
      <c r="B778" s="10" t="s">
        <v>27</v>
      </c>
      <c r="C778" s="10">
        <v>10</v>
      </c>
      <c r="D778" s="10" t="s">
        <v>38</v>
      </c>
      <c r="E778" s="10" t="s">
        <v>666</v>
      </c>
      <c r="F778" s="10"/>
      <c r="G778" s="11">
        <f>G779+G780</f>
        <v>559</v>
      </c>
      <c r="H778" s="11">
        <f>H779+H780</f>
        <v>0</v>
      </c>
      <c r="I778" s="11">
        <f>I779+I780</f>
        <v>0</v>
      </c>
      <c r="J778" s="11">
        <f>J779+J780</f>
        <v>0</v>
      </c>
      <c r="K778" s="11">
        <f t="shared" ref="K778:L778" si="346">K779+K780</f>
        <v>0</v>
      </c>
      <c r="L778" s="11">
        <f t="shared" si="346"/>
        <v>559</v>
      </c>
    </row>
    <row r="779" spans="1:13" ht="25.5" hidden="1">
      <c r="A779" s="28" t="s">
        <v>655</v>
      </c>
      <c r="B779" s="24" t="s">
        <v>27</v>
      </c>
      <c r="C779" s="24">
        <v>10</v>
      </c>
      <c r="D779" s="24" t="s">
        <v>38</v>
      </c>
      <c r="E779" s="13" t="s">
        <v>666</v>
      </c>
      <c r="F779" s="24" t="s">
        <v>656</v>
      </c>
      <c r="G779" s="25">
        <v>559</v>
      </c>
      <c r="H779" s="26"/>
      <c r="I779" s="27"/>
      <c r="J779" s="27"/>
      <c r="K779" s="27"/>
      <c r="L779" s="16">
        <f t="shared" si="331"/>
        <v>559</v>
      </c>
    </row>
    <row r="780" spans="1:13" ht="25.5" hidden="1">
      <c r="A780" s="28" t="s">
        <v>43</v>
      </c>
      <c r="B780" s="24" t="s">
        <v>27</v>
      </c>
      <c r="C780" s="24">
        <v>10</v>
      </c>
      <c r="D780" s="24" t="s">
        <v>38</v>
      </c>
      <c r="E780" s="13" t="s">
        <v>666</v>
      </c>
      <c r="F780" s="24" t="s">
        <v>44</v>
      </c>
      <c r="G780" s="25"/>
      <c r="H780" s="26"/>
      <c r="I780" s="27"/>
      <c r="J780" s="27"/>
      <c r="K780" s="27"/>
      <c r="L780" s="16">
        <f t="shared" si="331"/>
        <v>0</v>
      </c>
    </row>
    <row r="781" spans="1:13" s="127" customFormat="1" ht="38.25" hidden="1">
      <c r="A781" s="55" t="s">
        <v>667</v>
      </c>
      <c r="B781" s="10" t="s">
        <v>27</v>
      </c>
      <c r="C781" s="123">
        <v>10</v>
      </c>
      <c r="D781" s="10" t="s">
        <v>38</v>
      </c>
      <c r="E781" s="123">
        <v>6205110</v>
      </c>
      <c r="F781" s="10"/>
      <c r="G781" s="126">
        <f>G782</f>
        <v>26506.7</v>
      </c>
      <c r="H781" s="126">
        <f>H782</f>
        <v>49597.596799999999</v>
      </c>
      <c r="I781" s="126">
        <f>I782</f>
        <v>0</v>
      </c>
      <c r="J781" s="126">
        <f>J782</f>
        <v>26840.146000000001</v>
      </c>
      <c r="K781" s="126">
        <f t="shared" ref="K781:L781" si="347">K782</f>
        <v>0</v>
      </c>
      <c r="L781" s="126">
        <f t="shared" si="347"/>
        <v>102944.44279999999</v>
      </c>
    </row>
    <row r="782" spans="1:13" s="80" customFormat="1" ht="25.5" hidden="1">
      <c r="A782" s="28" t="s">
        <v>668</v>
      </c>
      <c r="B782" s="24" t="s">
        <v>27</v>
      </c>
      <c r="C782" s="121">
        <v>10</v>
      </c>
      <c r="D782" s="24" t="s">
        <v>38</v>
      </c>
      <c r="E782" s="121">
        <v>6205110</v>
      </c>
      <c r="F782" s="24" t="s">
        <v>669</v>
      </c>
      <c r="G782" s="128">
        <v>26506.7</v>
      </c>
      <c r="H782" s="78">
        <v>49597.596799999999</v>
      </c>
      <c r="I782" s="79"/>
      <c r="J782" s="79">
        <f>40463.146-13623</f>
        <v>26840.146000000001</v>
      </c>
      <c r="K782" s="79"/>
      <c r="L782" s="16">
        <f t="shared" si="331"/>
        <v>102944.44279999999</v>
      </c>
      <c r="M782" s="129"/>
    </row>
    <row r="783" spans="1:13" s="130" customFormat="1" ht="38.25" hidden="1">
      <c r="A783" s="55" t="s">
        <v>667</v>
      </c>
      <c r="B783" s="10" t="s">
        <v>27</v>
      </c>
      <c r="C783" s="123">
        <v>10</v>
      </c>
      <c r="D783" s="10" t="s">
        <v>38</v>
      </c>
      <c r="E783" s="123">
        <v>5052102</v>
      </c>
      <c r="F783" s="10"/>
      <c r="G783" s="126">
        <f>G784</f>
        <v>0</v>
      </c>
      <c r="H783" s="126">
        <f>H784</f>
        <v>0</v>
      </c>
      <c r="I783" s="126">
        <f>I784</f>
        <v>0</v>
      </c>
      <c r="J783" s="126">
        <f>J784</f>
        <v>0</v>
      </c>
      <c r="K783" s="126">
        <f t="shared" ref="K783:L783" si="348">K784</f>
        <v>0</v>
      </c>
      <c r="L783" s="126">
        <f t="shared" si="348"/>
        <v>0</v>
      </c>
    </row>
    <row r="784" spans="1:13" s="80" customFormat="1" ht="25.5" hidden="1">
      <c r="A784" s="28" t="s">
        <v>668</v>
      </c>
      <c r="B784" s="24" t="s">
        <v>27</v>
      </c>
      <c r="C784" s="121">
        <v>10</v>
      </c>
      <c r="D784" s="24" t="s">
        <v>38</v>
      </c>
      <c r="E784" s="121">
        <v>5052102</v>
      </c>
      <c r="F784" s="24" t="s">
        <v>669</v>
      </c>
      <c r="G784" s="128"/>
      <c r="H784" s="78"/>
      <c r="I784" s="79"/>
      <c r="J784" s="79">
        <f>-13623+13623</f>
        <v>0</v>
      </c>
      <c r="K784" s="79"/>
      <c r="L784" s="16">
        <f t="shared" si="331"/>
        <v>0</v>
      </c>
    </row>
    <row r="785" spans="1:12" s="31" customFormat="1" ht="63.75" hidden="1">
      <c r="A785" s="55" t="s">
        <v>670</v>
      </c>
      <c r="B785" s="10" t="s">
        <v>27</v>
      </c>
      <c r="C785" s="10">
        <v>10</v>
      </c>
      <c r="D785" s="10" t="s">
        <v>38</v>
      </c>
      <c r="E785" s="10" t="s">
        <v>671</v>
      </c>
      <c r="F785" s="10"/>
      <c r="G785" s="11">
        <f>G786+G787</f>
        <v>992.4</v>
      </c>
      <c r="H785" s="11">
        <f>H786+H787</f>
        <v>0</v>
      </c>
      <c r="I785" s="11">
        <f>I786+I787</f>
        <v>0</v>
      </c>
      <c r="J785" s="11">
        <f>J786+J787</f>
        <v>0</v>
      </c>
      <c r="K785" s="11">
        <f t="shared" ref="K785:L785" si="349">K786+K787</f>
        <v>0</v>
      </c>
      <c r="L785" s="11">
        <f t="shared" si="349"/>
        <v>992.4</v>
      </c>
    </row>
    <row r="786" spans="1:12" ht="25.5" hidden="1">
      <c r="A786" s="28" t="s">
        <v>655</v>
      </c>
      <c r="B786" s="24" t="s">
        <v>27</v>
      </c>
      <c r="C786" s="24">
        <v>10</v>
      </c>
      <c r="D786" s="24" t="s">
        <v>38</v>
      </c>
      <c r="E786" s="24" t="s">
        <v>671</v>
      </c>
      <c r="F786" s="24" t="s">
        <v>672</v>
      </c>
      <c r="G786" s="25">
        <v>992.4</v>
      </c>
      <c r="H786" s="26"/>
      <c r="I786" s="27"/>
      <c r="J786" s="27"/>
      <c r="K786" s="27"/>
      <c r="L786" s="16">
        <f t="shared" si="331"/>
        <v>992.4</v>
      </c>
    </row>
    <row r="787" spans="1:12" ht="25.5" hidden="1">
      <c r="A787" s="28" t="s">
        <v>43</v>
      </c>
      <c r="B787" s="24" t="s">
        <v>27</v>
      </c>
      <c r="C787" s="24">
        <v>10</v>
      </c>
      <c r="D787" s="24" t="s">
        <v>38</v>
      </c>
      <c r="E787" s="24" t="s">
        <v>671</v>
      </c>
      <c r="F787" s="24" t="s">
        <v>44</v>
      </c>
      <c r="G787" s="25"/>
      <c r="H787" s="26"/>
      <c r="I787" s="27"/>
      <c r="J787" s="27"/>
      <c r="K787" s="27"/>
      <c r="L787" s="16">
        <f t="shared" si="331"/>
        <v>0</v>
      </c>
    </row>
    <row r="788" spans="1:12" s="31" customFormat="1" ht="63.75" hidden="1">
      <c r="A788" s="55" t="s">
        <v>670</v>
      </c>
      <c r="B788" s="10" t="s">
        <v>27</v>
      </c>
      <c r="C788" s="10">
        <v>10</v>
      </c>
      <c r="D788" s="10" t="s">
        <v>38</v>
      </c>
      <c r="E788" s="10" t="s">
        <v>671</v>
      </c>
      <c r="F788" s="10"/>
      <c r="G788" s="11">
        <f>G789</f>
        <v>9185.6</v>
      </c>
      <c r="H788" s="11">
        <f>H789</f>
        <v>0</v>
      </c>
      <c r="I788" s="11">
        <f>I789</f>
        <v>0</v>
      </c>
      <c r="J788" s="11">
        <f>J789</f>
        <v>0</v>
      </c>
      <c r="K788" s="11">
        <f t="shared" ref="K788:L788" si="350">K789</f>
        <v>0</v>
      </c>
      <c r="L788" s="11">
        <f t="shared" si="350"/>
        <v>9185.6</v>
      </c>
    </row>
    <row r="789" spans="1:12" hidden="1">
      <c r="A789" s="12" t="s">
        <v>80</v>
      </c>
      <c r="B789" s="24" t="s">
        <v>27</v>
      </c>
      <c r="C789" s="24">
        <v>10</v>
      </c>
      <c r="D789" s="24" t="s">
        <v>38</v>
      </c>
      <c r="E789" s="24" t="s">
        <v>671</v>
      </c>
      <c r="F789" s="24" t="s">
        <v>81</v>
      </c>
      <c r="G789" s="25">
        <v>9185.6</v>
      </c>
      <c r="H789" s="26"/>
      <c r="I789" s="27"/>
      <c r="J789" s="27"/>
      <c r="K789" s="27"/>
      <c r="L789" s="16">
        <f t="shared" si="331"/>
        <v>9185.6</v>
      </c>
    </row>
    <row r="790" spans="1:12" s="31" customFormat="1" hidden="1">
      <c r="A790" s="55" t="s">
        <v>673</v>
      </c>
      <c r="B790" s="10" t="s">
        <v>27</v>
      </c>
      <c r="C790" s="10">
        <v>10</v>
      </c>
      <c r="D790" s="10" t="s">
        <v>38</v>
      </c>
      <c r="E790" s="10" t="s">
        <v>674</v>
      </c>
      <c r="F790" s="10"/>
      <c r="G790" s="11">
        <f>G792+G791</f>
        <v>27999</v>
      </c>
      <c r="H790" s="11">
        <f>H792+H791</f>
        <v>0</v>
      </c>
      <c r="I790" s="11">
        <f>I792+I791</f>
        <v>0</v>
      </c>
      <c r="J790" s="11">
        <f>J792+J791</f>
        <v>0</v>
      </c>
      <c r="K790" s="11">
        <f t="shared" ref="K790:L790" si="351">K792+K791</f>
        <v>0</v>
      </c>
      <c r="L790" s="11">
        <f t="shared" si="351"/>
        <v>27999</v>
      </c>
    </row>
    <row r="791" spans="1:12" ht="25.5" hidden="1">
      <c r="A791" s="28" t="s">
        <v>655</v>
      </c>
      <c r="B791" s="24" t="s">
        <v>27</v>
      </c>
      <c r="C791" s="24">
        <v>10</v>
      </c>
      <c r="D791" s="24" t="s">
        <v>38</v>
      </c>
      <c r="E791" s="24" t="s">
        <v>674</v>
      </c>
      <c r="F791" s="24" t="s">
        <v>656</v>
      </c>
      <c r="G791" s="25">
        <v>27999</v>
      </c>
      <c r="H791" s="26"/>
      <c r="I791" s="27"/>
      <c r="J791" s="27"/>
      <c r="K791" s="27"/>
      <c r="L791" s="16">
        <f t="shared" si="331"/>
        <v>27999</v>
      </c>
    </row>
    <row r="792" spans="1:12" ht="25.5" hidden="1">
      <c r="A792" s="28" t="s">
        <v>43</v>
      </c>
      <c r="B792" s="24" t="s">
        <v>27</v>
      </c>
      <c r="C792" s="24">
        <v>10</v>
      </c>
      <c r="D792" s="24" t="s">
        <v>38</v>
      </c>
      <c r="E792" s="24" t="s">
        <v>674</v>
      </c>
      <c r="F792" s="24" t="s">
        <v>44</v>
      </c>
      <c r="G792" s="25"/>
      <c r="H792" s="26"/>
      <c r="I792" s="27"/>
      <c r="J792" s="27"/>
      <c r="K792" s="27"/>
      <c r="L792" s="16">
        <f t="shared" si="331"/>
        <v>0</v>
      </c>
    </row>
    <row r="793" spans="1:12" s="31" customFormat="1" ht="38.25" hidden="1">
      <c r="A793" s="55" t="s">
        <v>675</v>
      </c>
      <c r="B793" s="10" t="s">
        <v>27</v>
      </c>
      <c r="C793" s="123">
        <v>10</v>
      </c>
      <c r="D793" s="10" t="s">
        <v>38</v>
      </c>
      <c r="E793" s="123">
        <v>6205101</v>
      </c>
      <c r="F793" s="10"/>
      <c r="G793" s="11">
        <f>G794</f>
        <v>2210</v>
      </c>
      <c r="H793" s="11">
        <f>H794</f>
        <v>0</v>
      </c>
      <c r="I793" s="11">
        <f>I794</f>
        <v>0</v>
      </c>
      <c r="J793" s="11">
        <f>J794</f>
        <v>0</v>
      </c>
      <c r="K793" s="11">
        <f t="shared" ref="K793:L793" si="352">K794</f>
        <v>0</v>
      </c>
      <c r="L793" s="11">
        <f t="shared" si="352"/>
        <v>2210</v>
      </c>
    </row>
    <row r="794" spans="1:12" hidden="1">
      <c r="A794" s="28" t="s">
        <v>452</v>
      </c>
      <c r="B794" s="24" t="s">
        <v>27</v>
      </c>
      <c r="C794" s="121">
        <v>10</v>
      </c>
      <c r="D794" s="24" t="s">
        <v>38</v>
      </c>
      <c r="E794" s="121">
        <v>6205101</v>
      </c>
      <c r="F794" s="24" t="s">
        <v>453</v>
      </c>
      <c r="G794" s="25">
        <v>2210</v>
      </c>
      <c r="H794" s="26"/>
      <c r="I794" s="27"/>
      <c r="J794" s="27"/>
      <c r="K794" s="27"/>
      <c r="L794" s="16">
        <f t="shared" si="331"/>
        <v>2210</v>
      </c>
    </row>
    <row r="795" spans="1:12" s="31" customFormat="1" ht="25.5" hidden="1">
      <c r="A795" s="55" t="s">
        <v>676</v>
      </c>
      <c r="B795" s="10" t="s">
        <v>27</v>
      </c>
      <c r="C795" s="123">
        <v>10</v>
      </c>
      <c r="D795" s="10" t="s">
        <v>38</v>
      </c>
      <c r="E795" s="123">
        <v>6205102</v>
      </c>
      <c r="F795" s="10"/>
      <c r="G795" s="11">
        <f>G796</f>
        <v>3454</v>
      </c>
      <c r="H795" s="11">
        <f>H796</f>
        <v>0</v>
      </c>
      <c r="I795" s="11">
        <f>I796</f>
        <v>0</v>
      </c>
      <c r="J795" s="11">
        <f>J796</f>
        <v>0</v>
      </c>
      <c r="K795" s="11">
        <f t="shared" ref="K795:L795" si="353">K796</f>
        <v>0</v>
      </c>
      <c r="L795" s="11">
        <f t="shared" si="353"/>
        <v>3454</v>
      </c>
    </row>
    <row r="796" spans="1:12" hidden="1">
      <c r="A796" s="28" t="s">
        <v>452</v>
      </c>
      <c r="B796" s="24" t="s">
        <v>27</v>
      </c>
      <c r="C796" s="121">
        <v>10</v>
      </c>
      <c r="D796" s="24" t="s">
        <v>38</v>
      </c>
      <c r="E796" s="121">
        <v>6205102</v>
      </c>
      <c r="F796" s="24" t="s">
        <v>453</v>
      </c>
      <c r="G796" s="25">
        <v>3454</v>
      </c>
      <c r="H796" s="26"/>
      <c r="I796" s="27"/>
      <c r="J796" s="27"/>
      <c r="K796" s="27"/>
      <c r="L796" s="16">
        <f t="shared" si="331"/>
        <v>3454</v>
      </c>
    </row>
    <row r="797" spans="1:12" s="31" customFormat="1" ht="25.5" hidden="1">
      <c r="A797" s="55" t="s">
        <v>677</v>
      </c>
      <c r="B797" s="10" t="s">
        <v>27</v>
      </c>
      <c r="C797" s="123">
        <v>10</v>
      </c>
      <c r="D797" s="10" t="s">
        <v>38</v>
      </c>
      <c r="E797" s="123">
        <v>6205108</v>
      </c>
      <c r="F797" s="10"/>
      <c r="G797" s="11">
        <f>G798+G799+G800+G801</f>
        <v>3461.9</v>
      </c>
      <c r="H797" s="11">
        <f>H798+H799+H800+H801</f>
        <v>0</v>
      </c>
      <c r="I797" s="11">
        <f>I798+I799+I800+I801</f>
        <v>0</v>
      </c>
      <c r="J797" s="11">
        <f>J798+J799+J800+J801</f>
        <v>148.071</v>
      </c>
      <c r="K797" s="11">
        <f t="shared" ref="K797:L797" si="354">K798+K799+K800+K801</f>
        <v>0</v>
      </c>
      <c r="L797" s="11">
        <f t="shared" si="354"/>
        <v>3609.971</v>
      </c>
    </row>
    <row r="798" spans="1:12" hidden="1">
      <c r="A798" s="12" t="s">
        <v>30</v>
      </c>
      <c r="B798" s="24" t="s">
        <v>27</v>
      </c>
      <c r="C798" s="121">
        <v>10</v>
      </c>
      <c r="D798" s="24" t="s">
        <v>38</v>
      </c>
      <c r="E798" s="121">
        <v>6205108</v>
      </c>
      <c r="F798" s="24" t="s">
        <v>31</v>
      </c>
      <c r="G798" s="25">
        <v>2566.0500000000002</v>
      </c>
      <c r="H798" s="26"/>
      <c r="I798" s="27"/>
      <c r="J798" s="27">
        <v>148.071</v>
      </c>
      <c r="K798" s="27"/>
      <c r="L798" s="16">
        <f t="shared" si="331"/>
        <v>2714.1210000000001</v>
      </c>
    </row>
    <row r="799" spans="1:12" ht="25.5" hidden="1">
      <c r="A799" s="28" t="s">
        <v>35</v>
      </c>
      <c r="B799" s="24" t="s">
        <v>27</v>
      </c>
      <c r="C799" s="121">
        <v>10</v>
      </c>
      <c r="D799" s="24" t="s">
        <v>38</v>
      </c>
      <c r="E799" s="121">
        <v>6205108</v>
      </c>
      <c r="F799" s="24" t="s">
        <v>36</v>
      </c>
      <c r="G799" s="25">
        <v>290.85000000000002</v>
      </c>
      <c r="H799" s="26"/>
      <c r="I799" s="27"/>
      <c r="J799" s="27"/>
      <c r="K799" s="27"/>
      <c r="L799" s="16">
        <f t="shared" si="331"/>
        <v>290.85000000000002</v>
      </c>
    </row>
    <row r="800" spans="1:12" ht="25.5" hidden="1">
      <c r="A800" s="28" t="s">
        <v>41</v>
      </c>
      <c r="B800" s="24" t="s">
        <v>27</v>
      </c>
      <c r="C800" s="121">
        <v>10</v>
      </c>
      <c r="D800" s="24" t="s">
        <v>38</v>
      </c>
      <c r="E800" s="121">
        <v>6205108</v>
      </c>
      <c r="F800" s="24" t="s">
        <v>42</v>
      </c>
      <c r="G800" s="25">
        <v>110</v>
      </c>
      <c r="H800" s="26"/>
      <c r="I800" s="27">
        <f>25+30.855+58.786</f>
        <v>114.64100000000001</v>
      </c>
      <c r="J800" s="27"/>
      <c r="K800" s="27"/>
      <c r="L800" s="16">
        <f t="shared" si="331"/>
        <v>224.64100000000002</v>
      </c>
    </row>
    <row r="801" spans="1:12" ht="25.5" hidden="1">
      <c r="A801" s="28" t="s">
        <v>43</v>
      </c>
      <c r="B801" s="24" t="s">
        <v>27</v>
      </c>
      <c r="C801" s="121">
        <v>10</v>
      </c>
      <c r="D801" s="24" t="s">
        <v>38</v>
      </c>
      <c r="E801" s="121">
        <v>6205108</v>
      </c>
      <c r="F801" s="24" t="s">
        <v>44</v>
      </c>
      <c r="G801" s="25">
        <v>495</v>
      </c>
      <c r="H801" s="26"/>
      <c r="I801" s="27">
        <f>-25-30.855-58.786</f>
        <v>-114.64100000000001</v>
      </c>
      <c r="J801" s="27"/>
      <c r="K801" s="27"/>
      <c r="L801" s="16">
        <f t="shared" si="331"/>
        <v>380.35899999999998</v>
      </c>
    </row>
    <row r="802" spans="1:12" hidden="1">
      <c r="A802" s="17" t="s">
        <v>678</v>
      </c>
      <c r="B802" s="18"/>
      <c r="C802" s="18">
        <v>10</v>
      </c>
      <c r="D802" s="18" t="s">
        <v>53</v>
      </c>
      <c r="E802" s="18"/>
      <c r="F802" s="18"/>
      <c r="G802" s="19">
        <f>G807+G812+G803</f>
        <v>1585.5</v>
      </c>
      <c r="H802" s="19">
        <f>H807+H812+H803</f>
        <v>0</v>
      </c>
      <c r="I802" s="19">
        <f>I807+I812+I803</f>
        <v>0</v>
      </c>
      <c r="J802" s="19">
        <f>J807+J812+J803</f>
        <v>33.9</v>
      </c>
      <c r="K802" s="19">
        <f t="shared" ref="K802:L802" si="355">K807+K812+K803</f>
        <v>0</v>
      </c>
      <c r="L802" s="19">
        <f t="shared" si="355"/>
        <v>1619.4</v>
      </c>
    </row>
    <row r="803" spans="1:12" s="131" customFormat="1" ht="76.5" hidden="1">
      <c r="A803" s="17" t="s">
        <v>679</v>
      </c>
      <c r="B803" s="18" t="s">
        <v>27</v>
      </c>
      <c r="C803" s="18" t="s">
        <v>663</v>
      </c>
      <c r="D803" s="18" t="s">
        <v>53</v>
      </c>
      <c r="E803" s="18" t="s">
        <v>680</v>
      </c>
      <c r="F803" s="18"/>
      <c r="G803" s="19">
        <f>G804+G805+G806</f>
        <v>0</v>
      </c>
      <c r="H803" s="19">
        <f>H804+H805+H806</f>
        <v>0</v>
      </c>
      <c r="I803" s="19">
        <f>I804+I805+I806</f>
        <v>0</v>
      </c>
      <c r="J803" s="19">
        <f>J804+J805+J806</f>
        <v>0</v>
      </c>
      <c r="K803" s="19">
        <f t="shared" ref="K803:L803" si="356">K804+K805+K806</f>
        <v>0</v>
      </c>
      <c r="L803" s="19">
        <f t="shared" si="356"/>
        <v>0</v>
      </c>
    </row>
    <row r="804" spans="1:12" hidden="1">
      <c r="A804" s="12" t="s">
        <v>30</v>
      </c>
      <c r="B804" s="24" t="s">
        <v>27</v>
      </c>
      <c r="C804" s="24" t="s">
        <v>663</v>
      </c>
      <c r="D804" s="24" t="s">
        <v>53</v>
      </c>
      <c r="E804" s="24" t="s">
        <v>680</v>
      </c>
      <c r="F804" s="24" t="s">
        <v>31</v>
      </c>
      <c r="G804" s="25"/>
      <c r="H804" s="26"/>
      <c r="I804" s="27"/>
      <c r="J804" s="27"/>
      <c r="K804" s="27"/>
      <c r="L804" s="16">
        <f t="shared" si="331"/>
        <v>0</v>
      </c>
    </row>
    <row r="805" spans="1:12" ht="25.5" hidden="1">
      <c r="A805" s="28" t="s">
        <v>35</v>
      </c>
      <c r="B805" s="24" t="s">
        <v>27</v>
      </c>
      <c r="C805" s="24" t="s">
        <v>663</v>
      </c>
      <c r="D805" s="24" t="s">
        <v>53</v>
      </c>
      <c r="E805" s="24" t="s">
        <v>680</v>
      </c>
      <c r="F805" s="24" t="s">
        <v>36</v>
      </c>
      <c r="G805" s="25"/>
      <c r="H805" s="26"/>
      <c r="I805" s="27"/>
      <c r="J805" s="27"/>
      <c r="K805" s="27"/>
      <c r="L805" s="16">
        <f t="shared" si="331"/>
        <v>0</v>
      </c>
    </row>
    <row r="806" spans="1:12" ht="25.5" hidden="1">
      <c r="A806" s="28" t="s">
        <v>43</v>
      </c>
      <c r="B806" s="24" t="s">
        <v>27</v>
      </c>
      <c r="C806" s="24" t="s">
        <v>663</v>
      </c>
      <c r="D806" s="24" t="s">
        <v>53</v>
      </c>
      <c r="E806" s="24" t="s">
        <v>680</v>
      </c>
      <c r="F806" s="24" t="s">
        <v>44</v>
      </c>
      <c r="G806" s="25"/>
      <c r="H806" s="26"/>
      <c r="I806" s="27"/>
      <c r="J806" s="27"/>
      <c r="K806" s="27"/>
      <c r="L806" s="16">
        <f t="shared" si="331"/>
        <v>0</v>
      </c>
    </row>
    <row r="807" spans="1:12" s="31" customFormat="1" ht="63.75" hidden="1">
      <c r="A807" s="55" t="s">
        <v>681</v>
      </c>
      <c r="B807" s="10" t="s">
        <v>27</v>
      </c>
      <c r="C807" s="10">
        <v>10</v>
      </c>
      <c r="D807" s="10" t="s">
        <v>53</v>
      </c>
      <c r="E807" s="10" t="s">
        <v>682</v>
      </c>
      <c r="F807" s="10"/>
      <c r="G807" s="11">
        <f>G811+G809+G808+G810</f>
        <v>788</v>
      </c>
      <c r="H807" s="11">
        <f>H811+H809+H808+H810</f>
        <v>0</v>
      </c>
      <c r="I807" s="11">
        <f>I811+I809+I808+I810</f>
        <v>0</v>
      </c>
      <c r="J807" s="11">
        <f>J811+J809+J808+J810</f>
        <v>33.9</v>
      </c>
      <c r="K807" s="11">
        <f t="shared" ref="K807:L807" si="357">K811+K809+K808+K810</f>
        <v>0</v>
      </c>
      <c r="L807" s="11">
        <f t="shared" si="357"/>
        <v>821.9</v>
      </c>
    </row>
    <row r="808" spans="1:12" hidden="1">
      <c r="A808" s="12" t="s">
        <v>30</v>
      </c>
      <c r="B808" s="24" t="s">
        <v>27</v>
      </c>
      <c r="C808" s="24">
        <v>10</v>
      </c>
      <c r="D808" s="24" t="s">
        <v>53</v>
      </c>
      <c r="E808" s="24" t="s">
        <v>682</v>
      </c>
      <c r="F808" s="24" t="s">
        <v>31</v>
      </c>
      <c r="G808" s="25">
        <v>716.1</v>
      </c>
      <c r="H808" s="26"/>
      <c r="I808" s="27"/>
      <c r="J808" s="27">
        <v>33.9</v>
      </c>
      <c r="K808" s="27"/>
      <c r="L808" s="16">
        <f t="shared" si="331"/>
        <v>750</v>
      </c>
    </row>
    <row r="809" spans="1:12" ht="25.5" hidden="1">
      <c r="A809" s="28" t="s">
        <v>35</v>
      </c>
      <c r="B809" s="24" t="s">
        <v>27</v>
      </c>
      <c r="C809" s="24">
        <v>10</v>
      </c>
      <c r="D809" s="24" t="s">
        <v>53</v>
      </c>
      <c r="E809" s="24" t="s">
        <v>682</v>
      </c>
      <c r="F809" s="24" t="s">
        <v>36</v>
      </c>
      <c r="G809" s="25">
        <v>3.5</v>
      </c>
      <c r="H809" s="26"/>
      <c r="I809" s="27"/>
      <c r="J809" s="27"/>
      <c r="K809" s="27"/>
      <c r="L809" s="16">
        <f t="shared" si="331"/>
        <v>3.5</v>
      </c>
    </row>
    <row r="810" spans="1:12" ht="25.5" hidden="1">
      <c r="A810" s="28" t="s">
        <v>41</v>
      </c>
      <c r="B810" s="24" t="s">
        <v>27</v>
      </c>
      <c r="C810" s="24">
        <v>10</v>
      </c>
      <c r="D810" s="24" t="s">
        <v>53</v>
      </c>
      <c r="E810" s="24" t="s">
        <v>682</v>
      </c>
      <c r="F810" s="24" t="s">
        <v>42</v>
      </c>
      <c r="G810" s="25">
        <v>15</v>
      </c>
      <c r="H810" s="26"/>
      <c r="I810" s="27">
        <v>1.99</v>
      </c>
      <c r="J810" s="27"/>
      <c r="K810" s="27"/>
      <c r="L810" s="16">
        <f t="shared" si="331"/>
        <v>16.989999999999998</v>
      </c>
    </row>
    <row r="811" spans="1:12" ht="25.5" hidden="1">
      <c r="A811" s="28" t="s">
        <v>43</v>
      </c>
      <c r="B811" s="24" t="s">
        <v>27</v>
      </c>
      <c r="C811" s="24">
        <v>10</v>
      </c>
      <c r="D811" s="24" t="s">
        <v>53</v>
      </c>
      <c r="E811" s="24" t="s">
        <v>682</v>
      </c>
      <c r="F811" s="24" t="s">
        <v>44</v>
      </c>
      <c r="G811" s="25">
        <v>53.4</v>
      </c>
      <c r="H811" s="26"/>
      <c r="I811" s="27">
        <v>-1.99</v>
      </c>
      <c r="J811" s="27"/>
      <c r="K811" s="27"/>
      <c r="L811" s="16">
        <f t="shared" si="331"/>
        <v>51.41</v>
      </c>
    </row>
    <row r="812" spans="1:12" s="31" customFormat="1" ht="38.25" hidden="1">
      <c r="A812" s="72" t="s">
        <v>683</v>
      </c>
      <c r="B812" s="10" t="s">
        <v>27</v>
      </c>
      <c r="C812" s="10" t="s">
        <v>663</v>
      </c>
      <c r="D812" s="10" t="s">
        <v>53</v>
      </c>
      <c r="E812" s="10" t="s">
        <v>684</v>
      </c>
      <c r="F812" s="10"/>
      <c r="G812" s="11">
        <f>G813+G815+G814</f>
        <v>797.5</v>
      </c>
      <c r="H812" s="11">
        <f>H813+H815+H814</f>
        <v>0</v>
      </c>
      <c r="I812" s="11">
        <f>I813+I815+I814</f>
        <v>0</v>
      </c>
      <c r="J812" s="11">
        <f>J813+J815+J814</f>
        <v>0</v>
      </c>
      <c r="K812" s="11">
        <f t="shared" ref="K812:L812" si="358">K813+K815+K814</f>
        <v>0</v>
      </c>
      <c r="L812" s="11">
        <f t="shared" si="358"/>
        <v>797.5</v>
      </c>
    </row>
    <row r="813" spans="1:12" hidden="1">
      <c r="A813" s="12" t="s">
        <v>30</v>
      </c>
      <c r="B813" s="24" t="s">
        <v>27</v>
      </c>
      <c r="C813" s="24" t="s">
        <v>663</v>
      </c>
      <c r="D813" s="24" t="s">
        <v>53</v>
      </c>
      <c r="E813" s="24" t="s">
        <v>684</v>
      </c>
      <c r="F813" s="24" t="s">
        <v>31</v>
      </c>
      <c r="G813" s="25">
        <v>774.6</v>
      </c>
      <c r="H813" s="26"/>
      <c r="I813" s="27"/>
      <c r="J813" s="27"/>
      <c r="K813" s="27"/>
      <c r="L813" s="16">
        <f t="shared" ref="L813:L850" si="359">I813+H813+G813+J813+K813</f>
        <v>774.6</v>
      </c>
    </row>
    <row r="814" spans="1:12" ht="25.5" hidden="1">
      <c r="A814" s="28" t="s">
        <v>41</v>
      </c>
      <c r="B814" s="24" t="s">
        <v>27</v>
      </c>
      <c r="C814" s="24" t="s">
        <v>663</v>
      </c>
      <c r="D814" s="24" t="s">
        <v>53</v>
      </c>
      <c r="E814" s="24" t="s">
        <v>684</v>
      </c>
      <c r="F814" s="24" t="s">
        <v>42</v>
      </c>
      <c r="G814" s="25">
        <v>10</v>
      </c>
      <c r="H814" s="26"/>
      <c r="I814" s="27"/>
      <c r="J814" s="27"/>
      <c r="K814" s="27"/>
      <c r="L814" s="16">
        <f t="shared" si="359"/>
        <v>10</v>
      </c>
    </row>
    <row r="815" spans="1:12" ht="25.5" hidden="1">
      <c r="A815" s="28" t="s">
        <v>43</v>
      </c>
      <c r="B815" s="24" t="s">
        <v>27</v>
      </c>
      <c r="C815" s="24" t="s">
        <v>663</v>
      </c>
      <c r="D815" s="24" t="s">
        <v>53</v>
      </c>
      <c r="E815" s="24" t="s">
        <v>684</v>
      </c>
      <c r="F815" s="24" t="s">
        <v>44</v>
      </c>
      <c r="G815" s="25">
        <v>12.9</v>
      </c>
      <c r="H815" s="26"/>
      <c r="I815" s="27"/>
      <c r="J815" s="27"/>
      <c r="K815" s="27"/>
      <c r="L815" s="16">
        <f t="shared" si="359"/>
        <v>12.9</v>
      </c>
    </row>
    <row r="816" spans="1:12" hidden="1">
      <c r="A816" s="17" t="s">
        <v>685</v>
      </c>
      <c r="B816" s="18"/>
      <c r="C816" s="18" t="s">
        <v>61</v>
      </c>
      <c r="D816" s="18" t="s">
        <v>310</v>
      </c>
      <c r="E816" s="18"/>
      <c r="F816" s="18"/>
      <c r="G816" s="19">
        <f>G817</f>
        <v>1500</v>
      </c>
      <c r="H816" s="19">
        <f t="shared" ref="H816:L818" si="360">H817</f>
        <v>2100</v>
      </c>
      <c r="I816" s="19">
        <f t="shared" si="360"/>
        <v>0</v>
      </c>
      <c r="J816" s="19">
        <f t="shared" si="360"/>
        <v>1000</v>
      </c>
      <c r="K816" s="19">
        <f t="shared" si="360"/>
        <v>0</v>
      </c>
      <c r="L816" s="19">
        <f t="shared" si="360"/>
        <v>4600</v>
      </c>
    </row>
    <row r="817" spans="1:12" s="20" customFormat="1" hidden="1">
      <c r="A817" s="65" t="s">
        <v>686</v>
      </c>
      <c r="B817" s="42" t="s">
        <v>27</v>
      </c>
      <c r="C817" s="42" t="s">
        <v>61</v>
      </c>
      <c r="D817" s="42" t="s">
        <v>22</v>
      </c>
      <c r="E817" s="42" t="s">
        <v>687</v>
      </c>
      <c r="F817" s="42"/>
      <c r="G817" s="66">
        <f>G818+G820+G822+G824+G826+G828</f>
        <v>1500</v>
      </c>
      <c r="H817" s="66">
        <f>H818+H820+H822+H824+H826+H828</f>
        <v>2100</v>
      </c>
      <c r="I817" s="66">
        <f>I818+I820+I822+I824+I826+I828</f>
        <v>0</v>
      </c>
      <c r="J817" s="66">
        <f>J818+J820+J822+J824+J826+J828</f>
        <v>1000</v>
      </c>
      <c r="K817" s="66">
        <f t="shared" ref="K817:L817" si="361">K818+K820+K822+K824+K826+K828</f>
        <v>0</v>
      </c>
      <c r="L817" s="66">
        <f t="shared" si="361"/>
        <v>4600</v>
      </c>
    </row>
    <row r="818" spans="1:12" s="84" customFormat="1" hidden="1">
      <c r="A818" s="29" t="s">
        <v>688</v>
      </c>
      <c r="B818" s="7" t="s">
        <v>27</v>
      </c>
      <c r="C818" s="7" t="s">
        <v>61</v>
      </c>
      <c r="D818" s="7" t="s">
        <v>22</v>
      </c>
      <c r="E818" s="7" t="s">
        <v>689</v>
      </c>
      <c r="F818" s="7"/>
      <c r="G818" s="5">
        <f>G819</f>
        <v>1500</v>
      </c>
      <c r="H818" s="5">
        <f t="shared" si="360"/>
        <v>0</v>
      </c>
      <c r="I818" s="5">
        <f t="shared" si="360"/>
        <v>0</v>
      </c>
      <c r="J818" s="5">
        <f t="shared" si="360"/>
        <v>300</v>
      </c>
      <c r="K818" s="5">
        <f t="shared" si="360"/>
        <v>0</v>
      </c>
      <c r="L818" s="5">
        <f t="shared" si="360"/>
        <v>1800</v>
      </c>
    </row>
    <row r="819" spans="1:12" ht="25.5" hidden="1">
      <c r="A819" s="28" t="s">
        <v>43</v>
      </c>
      <c r="B819" s="24" t="s">
        <v>27</v>
      </c>
      <c r="C819" s="13" t="s">
        <v>61</v>
      </c>
      <c r="D819" s="13" t="s">
        <v>22</v>
      </c>
      <c r="E819" s="13" t="s">
        <v>689</v>
      </c>
      <c r="F819" s="24" t="s">
        <v>44</v>
      </c>
      <c r="G819" s="25">
        <v>1500</v>
      </c>
      <c r="H819" s="26"/>
      <c r="I819" s="27"/>
      <c r="J819" s="27">
        <v>300</v>
      </c>
      <c r="K819" s="27"/>
      <c r="L819" s="16">
        <f t="shared" si="359"/>
        <v>1800</v>
      </c>
    </row>
    <row r="820" spans="1:12" s="20" customFormat="1" ht="52.5" hidden="1" customHeight="1">
      <c r="A820" s="68" t="s">
        <v>690</v>
      </c>
      <c r="B820" s="18" t="s">
        <v>27</v>
      </c>
      <c r="C820" s="7" t="s">
        <v>61</v>
      </c>
      <c r="D820" s="7" t="s">
        <v>22</v>
      </c>
      <c r="E820" s="7" t="s">
        <v>691</v>
      </c>
      <c r="F820" s="18"/>
      <c r="G820" s="19">
        <f>G821</f>
        <v>0</v>
      </c>
      <c r="H820" s="19">
        <f>H821</f>
        <v>2100</v>
      </c>
      <c r="I820" s="19">
        <f>I821</f>
        <v>0</v>
      </c>
      <c r="J820" s="19">
        <f>J821</f>
        <v>0</v>
      </c>
      <c r="K820" s="19">
        <f t="shared" ref="K820:L820" si="362">K821</f>
        <v>0</v>
      </c>
      <c r="L820" s="19">
        <f t="shared" si="362"/>
        <v>2100</v>
      </c>
    </row>
    <row r="821" spans="1:12" ht="25.5" hidden="1">
      <c r="A821" s="28" t="s">
        <v>43</v>
      </c>
      <c r="B821" s="24" t="s">
        <v>27</v>
      </c>
      <c r="C821" s="13" t="s">
        <v>61</v>
      </c>
      <c r="D821" s="13" t="s">
        <v>22</v>
      </c>
      <c r="E821" s="13" t="s">
        <v>691</v>
      </c>
      <c r="F821" s="24" t="s">
        <v>44</v>
      </c>
      <c r="G821" s="25"/>
      <c r="H821" s="26">
        <v>2100</v>
      </c>
      <c r="I821" s="27"/>
      <c r="J821" s="27"/>
      <c r="K821" s="27"/>
      <c r="L821" s="16">
        <f t="shared" si="359"/>
        <v>2100</v>
      </c>
    </row>
    <row r="822" spans="1:12" s="20" customFormat="1" ht="51" hidden="1">
      <c r="A822" s="68" t="s">
        <v>692</v>
      </c>
      <c r="B822" s="18" t="s">
        <v>27</v>
      </c>
      <c r="C822" s="7" t="s">
        <v>61</v>
      </c>
      <c r="D822" s="7" t="s">
        <v>22</v>
      </c>
      <c r="E822" s="7" t="s">
        <v>693</v>
      </c>
      <c r="F822" s="18"/>
      <c r="G822" s="19">
        <f>G823</f>
        <v>0</v>
      </c>
      <c r="H822" s="19">
        <f>H823</f>
        <v>0</v>
      </c>
      <c r="I822" s="19">
        <f>I823</f>
        <v>0</v>
      </c>
      <c r="J822" s="19">
        <f>J823</f>
        <v>500</v>
      </c>
      <c r="K822" s="19">
        <f t="shared" ref="K822:L822" si="363">K823</f>
        <v>0</v>
      </c>
      <c r="L822" s="19">
        <f t="shared" si="363"/>
        <v>500</v>
      </c>
    </row>
    <row r="823" spans="1:12" ht="38.25" hidden="1">
      <c r="A823" s="28" t="s">
        <v>159</v>
      </c>
      <c r="B823" s="24" t="s">
        <v>27</v>
      </c>
      <c r="C823" s="13" t="s">
        <v>61</v>
      </c>
      <c r="D823" s="13" t="s">
        <v>22</v>
      </c>
      <c r="E823" s="13" t="s">
        <v>693</v>
      </c>
      <c r="F823" s="24" t="s">
        <v>160</v>
      </c>
      <c r="G823" s="25"/>
      <c r="H823" s="26"/>
      <c r="I823" s="27"/>
      <c r="J823" s="27">
        <v>500</v>
      </c>
      <c r="K823" s="27"/>
      <c r="L823" s="16">
        <f t="shared" si="359"/>
        <v>500</v>
      </c>
    </row>
    <row r="824" spans="1:12" s="20" customFormat="1" hidden="1">
      <c r="A824" s="68" t="s">
        <v>694</v>
      </c>
      <c r="B824" s="18" t="s">
        <v>27</v>
      </c>
      <c r="C824" s="7" t="s">
        <v>61</v>
      </c>
      <c r="D824" s="7" t="s">
        <v>22</v>
      </c>
      <c r="E824" s="7" t="s">
        <v>695</v>
      </c>
      <c r="F824" s="18"/>
      <c r="G824" s="19">
        <f>G825</f>
        <v>0</v>
      </c>
      <c r="H824" s="19">
        <f>H825</f>
        <v>0</v>
      </c>
      <c r="I824" s="19">
        <f>I825</f>
        <v>0</v>
      </c>
      <c r="J824" s="19">
        <f>J825</f>
        <v>150</v>
      </c>
      <c r="K824" s="19">
        <f t="shared" ref="K824:L824" si="364">K825</f>
        <v>0</v>
      </c>
      <c r="L824" s="19">
        <f t="shared" si="364"/>
        <v>150</v>
      </c>
    </row>
    <row r="825" spans="1:12" ht="25.5" hidden="1">
      <c r="A825" s="28" t="s">
        <v>43</v>
      </c>
      <c r="B825" s="24" t="s">
        <v>27</v>
      </c>
      <c r="C825" s="13" t="s">
        <v>61</v>
      </c>
      <c r="D825" s="13" t="s">
        <v>22</v>
      </c>
      <c r="E825" s="13" t="s">
        <v>695</v>
      </c>
      <c r="F825" s="24" t="s">
        <v>44</v>
      </c>
      <c r="G825" s="25"/>
      <c r="H825" s="26"/>
      <c r="I825" s="27"/>
      <c r="J825" s="27">
        <v>150</v>
      </c>
      <c r="K825" s="27"/>
      <c r="L825" s="16">
        <f t="shared" si="359"/>
        <v>150</v>
      </c>
    </row>
    <row r="826" spans="1:12" s="20" customFormat="1" ht="38.25" hidden="1">
      <c r="A826" s="68" t="s">
        <v>696</v>
      </c>
      <c r="B826" s="18" t="s">
        <v>27</v>
      </c>
      <c r="C826" s="7" t="s">
        <v>61</v>
      </c>
      <c r="D826" s="7" t="s">
        <v>22</v>
      </c>
      <c r="E826" s="7" t="s">
        <v>697</v>
      </c>
      <c r="F826" s="18"/>
      <c r="G826" s="19">
        <f>G827</f>
        <v>0</v>
      </c>
      <c r="H826" s="19">
        <f t="shared" ref="H826:L828" si="365">H827</f>
        <v>0</v>
      </c>
      <c r="I826" s="19">
        <f t="shared" si="365"/>
        <v>0</v>
      </c>
      <c r="J826" s="19">
        <f t="shared" si="365"/>
        <v>50</v>
      </c>
      <c r="K826" s="19">
        <f t="shared" si="365"/>
        <v>0</v>
      </c>
      <c r="L826" s="19">
        <f t="shared" si="365"/>
        <v>50</v>
      </c>
    </row>
    <row r="827" spans="1:12" ht="25.5" hidden="1">
      <c r="A827" s="28" t="s">
        <v>43</v>
      </c>
      <c r="B827" s="24" t="s">
        <v>27</v>
      </c>
      <c r="C827" s="13" t="s">
        <v>61</v>
      </c>
      <c r="D827" s="13" t="s">
        <v>22</v>
      </c>
      <c r="E827" s="13" t="s">
        <v>697</v>
      </c>
      <c r="F827" s="24" t="s">
        <v>44</v>
      </c>
      <c r="G827" s="25">
        <f>G828</f>
        <v>0</v>
      </c>
      <c r="H827" s="25">
        <f t="shared" si="365"/>
        <v>0</v>
      </c>
      <c r="I827" s="25">
        <f t="shared" si="365"/>
        <v>0</v>
      </c>
      <c r="J827" s="25">
        <v>50</v>
      </c>
      <c r="K827" s="36"/>
      <c r="L827" s="16">
        <f t="shared" si="359"/>
        <v>50</v>
      </c>
    </row>
    <row r="828" spans="1:12" s="20" customFormat="1" hidden="1">
      <c r="A828" s="68" t="s">
        <v>698</v>
      </c>
      <c r="B828" s="18" t="s">
        <v>27</v>
      </c>
      <c r="C828" s="7" t="s">
        <v>61</v>
      </c>
      <c r="D828" s="7" t="s">
        <v>22</v>
      </c>
      <c r="E828" s="7" t="s">
        <v>699</v>
      </c>
      <c r="F828" s="18"/>
      <c r="G828" s="19">
        <f>G829</f>
        <v>0</v>
      </c>
      <c r="H828" s="19">
        <f t="shared" si="365"/>
        <v>0</v>
      </c>
      <c r="I828" s="19">
        <f t="shared" si="365"/>
        <v>0</v>
      </c>
      <c r="J828" s="19">
        <f t="shared" si="365"/>
        <v>0</v>
      </c>
      <c r="K828" s="19">
        <f t="shared" si="365"/>
        <v>0</v>
      </c>
      <c r="L828" s="19">
        <f t="shared" si="365"/>
        <v>0</v>
      </c>
    </row>
    <row r="829" spans="1:12" ht="25.5" hidden="1">
      <c r="A829" s="28" t="s">
        <v>43</v>
      </c>
      <c r="B829" s="24" t="s">
        <v>27</v>
      </c>
      <c r="C829" s="13" t="s">
        <v>61</v>
      </c>
      <c r="D829" s="13" t="s">
        <v>22</v>
      </c>
      <c r="E829" s="13" t="s">
        <v>699</v>
      </c>
      <c r="F829" s="24" t="s">
        <v>44</v>
      </c>
      <c r="G829" s="25"/>
      <c r="H829" s="26"/>
      <c r="I829" s="27"/>
      <c r="J829" s="27"/>
      <c r="K829" s="27"/>
      <c r="L829" s="16">
        <f t="shared" si="359"/>
        <v>0</v>
      </c>
    </row>
    <row r="830" spans="1:12" ht="25.5">
      <c r="A830" s="269" t="s">
        <v>700</v>
      </c>
      <c r="B830" s="243" t="s">
        <v>27</v>
      </c>
      <c r="C830" s="243" t="s">
        <v>67</v>
      </c>
      <c r="D830" s="243"/>
      <c r="E830" s="243"/>
      <c r="F830" s="243"/>
      <c r="G830" s="244">
        <f>G831</f>
        <v>152.63014000000001</v>
      </c>
      <c r="H830" s="244">
        <f t="shared" ref="H830:L832" si="366">H831</f>
        <v>0</v>
      </c>
      <c r="I830" s="244">
        <f t="shared" si="366"/>
        <v>480.69247000000001</v>
      </c>
      <c r="J830" s="244">
        <f t="shared" si="366"/>
        <v>0</v>
      </c>
      <c r="K830" s="244">
        <f t="shared" si="366"/>
        <v>0</v>
      </c>
      <c r="L830" s="244">
        <f t="shared" si="366"/>
        <v>633.32261000000005</v>
      </c>
    </row>
    <row r="831" spans="1:12" ht="25.5">
      <c r="A831" s="269" t="s">
        <v>701</v>
      </c>
      <c r="B831" s="243" t="s">
        <v>27</v>
      </c>
      <c r="C831" s="243" t="s">
        <v>67</v>
      </c>
      <c r="D831" s="243" t="s">
        <v>22</v>
      </c>
      <c r="E831" s="243"/>
      <c r="F831" s="243"/>
      <c r="G831" s="244">
        <f>G832</f>
        <v>152.63014000000001</v>
      </c>
      <c r="H831" s="244">
        <f t="shared" si="366"/>
        <v>0</v>
      </c>
      <c r="I831" s="244">
        <f t="shared" si="366"/>
        <v>480.69247000000001</v>
      </c>
      <c r="J831" s="244">
        <f t="shared" si="366"/>
        <v>0</v>
      </c>
      <c r="K831" s="244">
        <f t="shared" si="366"/>
        <v>0</v>
      </c>
      <c r="L831" s="244">
        <f t="shared" si="366"/>
        <v>633.32261000000005</v>
      </c>
    </row>
    <row r="832" spans="1:12" s="20" customFormat="1">
      <c r="A832" s="275" t="s">
        <v>702</v>
      </c>
      <c r="B832" s="243" t="s">
        <v>27</v>
      </c>
      <c r="C832" s="243" t="s">
        <v>67</v>
      </c>
      <c r="D832" s="243" t="s">
        <v>22</v>
      </c>
      <c r="E832" s="243" t="s">
        <v>703</v>
      </c>
      <c r="F832" s="243"/>
      <c r="G832" s="244">
        <f>G833</f>
        <v>152.63014000000001</v>
      </c>
      <c r="H832" s="244">
        <f t="shared" si="366"/>
        <v>0</v>
      </c>
      <c r="I832" s="244">
        <f t="shared" si="366"/>
        <v>480.69247000000001</v>
      </c>
      <c r="J832" s="244">
        <f t="shared" si="366"/>
        <v>0</v>
      </c>
      <c r="K832" s="244">
        <f t="shared" si="366"/>
        <v>0</v>
      </c>
      <c r="L832" s="250">
        <f t="shared" si="359"/>
        <v>633.32261000000005</v>
      </c>
    </row>
    <row r="833" spans="1:13">
      <c r="A833" s="278" t="s">
        <v>704</v>
      </c>
      <c r="B833" s="247" t="s">
        <v>27</v>
      </c>
      <c r="C833" s="247" t="s">
        <v>67</v>
      </c>
      <c r="D833" s="247" t="s">
        <v>22</v>
      </c>
      <c r="E833" s="247" t="s">
        <v>703</v>
      </c>
      <c r="F833" s="247" t="s">
        <v>705</v>
      </c>
      <c r="G833" s="248">
        <v>152.63014000000001</v>
      </c>
      <c r="H833" s="258"/>
      <c r="I833" s="259">
        <v>480.69247000000001</v>
      </c>
      <c r="J833" s="259"/>
      <c r="K833" s="259"/>
      <c r="L833" s="250">
        <f t="shared" si="359"/>
        <v>633.32261000000005</v>
      </c>
    </row>
    <row r="834" spans="1:13" hidden="1">
      <c r="A834" s="17" t="s">
        <v>706</v>
      </c>
      <c r="B834" s="18"/>
      <c r="C834" s="18" t="s">
        <v>707</v>
      </c>
      <c r="D834" s="18"/>
      <c r="E834" s="18"/>
      <c r="F834" s="18"/>
      <c r="G834" s="19">
        <f t="shared" ref="G834:L834" si="367">G835+G842+G840</f>
        <v>137191</v>
      </c>
      <c r="H834" s="19">
        <f t="shared" si="367"/>
        <v>390</v>
      </c>
      <c r="I834" s="19">
        <f t="shared" si="367"/>
        <v>20033.2</v>
      </c>
      <c r="J834" s="19">
        <f t="shared" si="367"/>
        <v>168.5</v>
      </c>
      <c r="K834" s="19">
        <f t="shared" si="367"/>
        <v>654.9</v>
      </c>
      <c r="L834" s="19">
        <f t="shared" si="367"/>
        <v>158437.6</v>
      </c>
    </row>
    <row r="835" spans="1:13" ht="25.5" hidden="1">
      <c r="A835" s="17" t="s">
        <v>708</v>
      </c>
      <c r="B835" s="18"/>
      <c r="C835" s="18" t="s">
        <v>707</v>
      </c>
      <c r="D835" s="18" t="s">
        <v>22</v>
      </c>
      <c r="E835" s="18"/>
      <c r="F835" s="18"/>
      <c r="G835" s="19">
        <f t="shared" ref="G835:L835" si="368">G837</f>
        <v>137191</v>
      </c>
      <c r="H835" s="19">
        <f t="shared" si="368"/>
        <v>0</v>
      </c>
      <c r="I835" s="19">
        <f t="shared" si="368"/>
        <v>0</v>
      </c>
      <c r="J835" s="19">
        <f t="shared" si="368"/>
        <v>0</v>
      </c>
      <c r="K835" s="19">
        <f t="shared" si="368"/>
        <v>0</v>
      </c>
      <c r="L835" s="19">
        <f t="shared" si="368"/>
        <v>137191</v>
      </c>
    </row>
    <row r="836" spans="1:13" hidden="1">
      <c r="A836" s="17"/>
      <c r="B836" s="18"/>
      <c r="C836" s="18"/>
      <c r="D836" s="18"/>
      <c r="E836" s="18"/>
      <c r="F836" s="18"/>
      <c r="G836" s="19"/>
      <c r="H836" s="19"/>
      <c r="I836" s="19"/>
      <c r="J836" s="19"/>
      <c r="K836" s="19"/>
      <c r="L836" s="19"/>
    </row>
    <row r="837" spans="1:13" s="31" customFormat="1" ht="38.25" hidden="1">
      <c r="A837" s="133" t="s">
        <v>709</v>
      </c>
      <c r="B837" s="10" t="s">
        <v>27</v>
      </c>
      <c r="C837" s="10" t="s">
        <v>707</v>
      </c>
      <c r="D837" s="10" t="s">
        <v>22</v>
      </c>
      <c r="E837" s="10" t="s">
        <v>710</v>
      </c>
      <c r="F837" s="10"/>
      <c r="G837" s="11">
        <f>G838</f>
        <v>137191</v>
      </c>
      <c r="H837" s="11">
        <f t="shared" ref="H837:L837" si="369">H838</f>
        <v>0</v>
      </c>
      <c r="I837" s="11">
        <f t="shared" si="369"/>
        <v>0</v>
      </c>
      <c r="J837" s="11">
        <f t="shared" si="369"/>
        <v>0</v>
      </c>
      <c r="K837" s="11">
        <f t="shared" si="369"/>
        <v>0</v>
      </c>
      <c r="L837" s="11">
        <f t="shared" si="369"/>
        <v>137191</v>
      </c>
    </row>
    <row r="838" spans="1:13" ht="24" hidden="1" customHeight="1">
      <c r="A838" s="28" t="s">
        <v>711</v>
      </c>
      <c r="B838" s="24" t="s">
        <v>27</v>
      </c>
      <c r="C838" s="24" t="s">
        <v>707</v>
      </c>
      <c r="D838" s="24" t="s">
        <v>22</v>
      </c>
      <c r="E838" s="24" t="s">
        <v>710</v>
      </c>
      <c r="F838" s="24" t="s">
        <v>712</v>
      </c>
      <c r="G838" s="25">
        <v>137191</v>
      </c>
      <c r="H838" s="26"/>
      <c r="I838" s="27"/>
      <c r="J838" s="27"/>
      <c r="K838" s="27"/>
      <c r="L838" s="16">
        <f t="shared" si="359"/>
        <v>137191</v>
      </c>
    </row>
    <row r="839" spans="1:13" s="20" customFormat="1" ht="24" hidden="1" customHeight="1">
      <c r="A839" s="134" t="s">
        <v>713</v>
      </c>
      <c r="B839" s="18"/>
      <c r="C839" s="18" t="s">
        <v>707</v>
      </c>
      <c r="D839" s="18" t="s">
        <v>28</v>
      </c>
      <c r="E839" s="18"/>
      <c r="F839" s="18"/>
      <c r="G839" s="19">
        <f>G840</f>
        <v>0</v>
      </c>
      <c r="H839" s="19">
        <f t="shared" ref="H839:L840" si="370">H840</f>
        <v>0</v>
      </c>
      <c r="I839" s="19">
        <f t="shared" si="370"/>
        <v>5373</v>
      </c>
      <c r="J839" s="19">
        <f t="shared" si="370"/>
        <v>0</v>
      </c>
      <c r="K839" s="19">
        <f t="shared" si="370"/>
        <v>654.9</v>
      </c>
      <c r="L839" s="19">
        <f t="shared" si="370"/>
        <v>6027.9</v>
      </c>
    </row>
    <row r="840" spans="1:13" s="20" customFormat="1" ht="28.5" hidden="1" customHeight="1">
      <c r="A840" s="9" t="s">
        <v>714</v>
      </c>
      <c r="B840" s="10" t="s">
        <v>27</v>
      </c>
      <c r="C840" s="10" t="s">
        <v>707</v>
      </c>
      <c r="D840" s="10" t="s">
        <v>28</v>
      </c>
      <c r="E840" s="10" t="s">
        <v>715</v>
      </c>
      <c r="F840" s="10"/>
      <c r="G840" s="11">
        <f>G841</f>
        <v>0</v>
      </c>
      <c r="H840" s="11">
        <f t="shared" si="370"/>
        <v>0</v>
      </c>
      <c r="I840" s="11">
        <f t="shared" si="370"/>
        <v>5373</v>
      </c>
      <c r="J840" s="11">
        <f t="shared" si="370"/>
        <v>0</v>
      </c>
      <c r="K840" s="11">
        <f t="shared" si="370"/>
        <v>654.9</v>
      </c>
      <c r="L840" s="11">
        <f t="shared" si="370"/>
        <v>6027.9</v>
      </c>
    </row>
    <row r="841" spans="1:13" ht="24" hidden="1" customHeight="1">
      <c r="A841" s="95" t="s">
        <v>716</v>
      </c>
      <c r="B841" s="24" t="s">
        <v>27</v>
      </c>
      <c r="C841" s="24" t="s">
        <v>707</v>
      </c>
      <c r="D841" s="24" t="s">
        <v>28</v>
      </c>
      <c r="E841" s="24" t="s">
        <v>715</v>
      </c>
      <c r="F841" s="24" t="s">
        <v>717</v>
      </c>
      <c r="G841" s="25"/>
      <c r="H841" s="26"/>
      <c r="I841" s="27">
        <v>5373</v>
      </c>
      <c r="J841" s="27"/>
      <c r="K841" s="27">
        <v>654.9</v>
      </c>
      <c r="L841" s="16">
        <f t="shared" si="359"/>
        <v>6027.9</v>
      </c>
    </row>
    <row r="842" spans="1:13" ht="24" hidden="1" customHeight="1">
      <c r="A842" s="135" t="s">
        <v>718</v>
      </c>
      <c r="B842" s="7"/>
      <c r="C842" s="7" t="s">
        <v>707</v>
      </c>
      <c r="D842" s="7" t="s">
        <v>111</v>
      </c>
      <c r="E842" s="7"/>
      <c r="F842" s="7"/>
      <c r="G842" s="5">
        <f>G847+G849+G843+G845</f>
        <v>0</v>
      </c>
      <c r="H842" s="5">
        <f>H847+H849+H843+H845</f>
        <v>390</v>
      </c>
      <c r="I842" s="5">
        <f>I847+I849+I843+I845</f>
        <v>14660.2</v>
      </c>
      <c r="J842" s="5">
        <f>J847+J849+J843+J845</f>
        <v>168.5</v>
      </c>
      <c r="K842" s="5">
        <f t="shared" ref="K842:L842" si="371">K847+K849+K843+K845</f>
        <v>0</v>
      </c>
      <c r="L842" s="5">
        <f t="shared" si="371"/>
        <v>15218.7</v>
      </c>
    </row>
    <row r="843" spans="1:13" s="20" customFormat="1" ht="41.25" hidden="1" customHeight="1">
      <c r="A843" s="9" t="s">
        <v>719</v>
      </c>
      <c r="B843" s="10" t="s">
        <v>27</v>
      </c>
      <c r="C843" s="10" t="s">
        <v>707</v>
      </c>
      <c r="D843" s="10" t="s">
        <v>111</v>
      </c>
      <c r="E843" s="10" t="s">
        <v>720</v>
      </c>
      <c r="F843" s="10"/>
      <c r="G843" s="11">
        <f>G844</f>
        <v>0</v>
      </c>
      <c r="H843" s="11">
        <f>H844</f>
        <v>0</v>
      </c>
      <c r="I843" s="11">
        <f>I844</f>
        <v>11000</v>
      </c>
      <c r="J843" s="11">
        <f>J844</f>
        <v>0</v>
      </c>
      <c r="K843" s="11">
        <f t="shared" ref="K843:L843" si="372">K844</f>
        <v>0</v>
      </c>
      <c r="L843" s="11">
        <f t="shared" si="372"/>
        <v>11000</v>
      </c>
    </row>
    <row r="844" spans="1:13" ht="36.75" hidden="1" customHeight="1">
      <c r="A844" s="95" t="s">
        <v>314</v>
      </c>
      <c r="B844" s="13" t="s">
        <v>27</v>
      </c>
      <c r="C844" s="13" t="s">
        <v>707</v>
      </c>
      <c r="D844" s="13" t="s">
        <v>111</v>
      </c>
      <c r="E844" s="13" t="s">
        <v>720</v>
      </c>
      <c r="F844" s="13" t="s">
        <v>315</v>
      </c>
      <c r="G844" s="14"/>
      <c r="H844" s="14"/>
      <c r="I844" s="14">
        <v>11000</v>
      </c>
      <c r="J844" s="15"/>
      <c r="K844" s="15"/>
      <c r="L844" s="16">
        <f t="shared" si="359"/>
        <v>11000</v>
      </c>
    </row>
    <row r="845" spans="1:13" s="20" customFormat="1" ht="87" hidden="1" customHeight="1">
      <c r="A845" s="9" t="s">
        <v>26</v>
      </c>
      <c r="B845" s="10" t="s">
        <v>27</v>
      </c>
      <c r="C845" s="10" t="s">
        <v>707</v>
      </c>
      <c r="D845" s="10" t="s">
        <v>111</v>
      </c>
      <c r="E845" s="10" t="s">
        <v>29</v>
      </c>
      <c r="F845" s="10"/>
      <c r="G845" s="11">
        <f>G846</f>
        <v>0</v>
      </c>
      <c r="H845" s="11">
        <f>H846</f>
        <v>0</v>
      </c>
      <c r="I845" s="11">
        <f>I846</f>
        <v>4050.2</v>
      </c>
      <c r="J845" s="11">
        <f>J846</f>
        <v>168.5</v>
      </c>
      <c r="K845" s="11">
        <f t="shared" ref="K845:L845" si="373">K846</f>
        <v>0</v>
      </c>
      <c r="L845" s="11">
        <f t="shared" si="373"/>
        <v>4218.7</v>
      </c>
    </row>
    <row r="846" spans="1:13" ht="36.75" hidden="1" customHeight="1">
      <c r="A846" s="95" t="s">
        <v>314</v>
      </c>
      <c r="B846" s="13" t="s">
        <v>27</v>
      </c>
      <c r="C846" s="13" t="s">
        <v>707</v>
      </c>
      <c r="D846" s="13" t="s">
        <v>111</v>
      </c>
      <c r="E846" s="13" t="s">
        <v>29</v>
      </c>
      <c r="F846" s="13" t="s">
        <v>315</v>
      </c>
      <c r="G846" s="14"/>
      <c r="H846" s="14"/>
      <c r="I846" s="14">
        <v>4050.2</v>
      </c>
      <c r="J846" s="15">
        <v>168.5</v>
      </c>
      <c r="K846" s="15"/>
      <c r="L846" s="16">
        <f t="shared" si="359"/>
        <v>4218.7</v>
      </c>
    </row>
    <row r="847" spans="1:13" s="20" customFormat="1" ht="39" hidden="1" customHeight="1">
      <c r="A847" s="17" t="s">
        <v>721</v>
      </c>
      <c r="B847" s="18" t="s">
        <v>27</v>
      </c>
      <c r="C847" s="18" t="s">
        <v>707</v>
      </c>
      <c r="D847" s="18" t="s">
        <v>111</v>
      </c>
      <c r="E847" s="18" t="s">
        <v>101</v>
      </c>
      <c r="F847" s="18"/>
      <c r="G847" s="19">
        <f>G848</f>
        <v>0</v>
      </c>
      <c r="H847" s="19">
        <f>H848</f>
        <v>0</v>
      </c>
      <c r="I847" s="19">
        <f>I848</f>
        <v>0</v>
      </c>
      <c r="J847" s="19">
        <f>J848</f>
        <v>0</v>
      </c>
      <c r="K847" s="19">
        <f t="shared" ref="K847:L847" si="374">K848</f>
        <v>0</v>
      </c>
      <c r="L847" s="19">
        <f t="shared" si="374"/>
        <v>0</v>
      </c>
    </row>
    <row r="848" spans="1:13" ht="24" hidden="1" customHeight="1">
      <c r="A848" s="38" t="s">
        <v>722</v>
      </c>
      <c r="B848" s="24" t="s">
        <v>27</v>
      </c>
      <c r="C848" s="24" t="s">
        <v>707</v>
      </c>
      <c r="D848" s="24" t="s">
        <v>111</v>
      </c>
      <c r="E848" s="24" t="s">
        <v>101</v>
      </c>
      <c r="F848" s="24" t="s">
        <v>723</v>
      </c>
      <c r="G848" s="25"/>
      <c r="H848" s="26"/>
      <c r="I848" s="27"/>
      <c r="J848" s="27"/>
      <c r="K848" s="27"/>
      <c r="L848" s="16">
        <f t="shared" si="359"/>
        <v>0</v>
      </c>
      <c r="M848" s="8"/>
    </row>
    <row r="849" spans="1:13" s="20" customFormat="1" ht="24" hidden="1" customHeight="1">
      <c r="A849" s="58" t="s">
        <v>441</v>
      </c>
      <c r="B849" s="10" t="s">
        <v>27</v>
      </c>
      <c r="C849" s="10" t="s">
        <v>707</v>
      </c>
      <c r="D849" s="10" t="s">
        <v>111</v>
      </c>
      <c r="E849" s="10" t="s">
        <v>442</v>
      </c>
      <c r="F849" s="10"/>
      <c r="G849" s="11">
        <f>G850</f>
        <v>0</v>
      </c>
      <c r="H849" s="11">
        <f>H850</f>
        <v>390</v>
      </c>
      <c r="I849" s="11">
        <f>I850</f>
        <v>-390</v>
      </c>
      <c r="J849" s="11">
        <f>J850</f>
        <v>0</v>
      </c>
      <c r="K849" s="11">
        <f t="shared" ref="K849:L849" si="375">K850</f>
        <v>0</v>
      </c>
      <c r="L849" s="11">
        <f t="shared" si="375"/>
        <v>0</v>
      </c>
      <c r="M849" s="102"/>
    </row>
    <row r="850" spans="1:13" ht="24" hidden="1" customHeight="1">
      <c r="A850" s="136" t="s">
        <v>30</v>
      </c>
      <c r="B850" s="24" t="s">
        <v>27</v>
      </c>
      <c r="C850" s="24" t="s">
        <v>707</v>
      </c>
      <c r="D850" s="24" t="s">
        <v>111</v>
      </c>
      <c r="E850" s="24" t="s">
        <v>442</v>
      </c>
      <c r="F850" s="13" t="s">
        <v>31</v>
      </c>
      <c r="G850" s="25"/>
      <c r="H850" s="26">
        <v>390</v>
      </c>
      <c r="I850" s="137">
        <v>-390</v>
      </c>
      <c r="J850" s="137"/>
      <c r="K850" s="137"/>
      <c r="L850" s="16">
        <f t="shared" si="359"/>
        <v>0</v>
      </c>
      <c r="M850" s="8"/>
    </row>
    <row r="851" spans="1:13" ht="13.5" thickBot="1">
      <c r="A851" s="281" t="s">
        <v>20</v>
      </c>
      <c r="B851" s="282"/>
      <c r="C851" s="282"/>
      <c r="D851" s="282"/>
      <c r="E851" s="282"/>
      <c r="F851" s="282"/>
      <c r="G851" s="283">
        <f>G754+G342+G185+G18+G830</f>
        <v>69633.514139999985</v>
      </c>
      <c r="H851" s="283">
        <f t="shared" ref="H851:L851" si="376">H754+H342+H185+H18+H830</f>
        <v>4575.2</v>
      </c>
      <c r="I851" s="283">
        <f t="shared" si="376"/>
        <v>3763.5644699999993</v>
      </c>
      <c r="J851" s="283">
        <f t="shared" si="376"/>
        <v>73.635000000000218</v>
      </c>
      <c r="K851" s="283">
        <f t="shared" si="376"/>
        <v>1842.1</v>
      </c>
      <c r="L851" s="283">
        <f t="shared" si="376"/>
        <v>79888.013610000009</v>
      </c>
    </row>
    <row r="852" spans="1:13" hidden="1">
      <c r="A852" s="2"/>
      <c r="B852" s="2"/>
      <c r="C852" s="2"/>
      <c r="D852" s="2"/>
      <c r="E852" s="2"/>
      <c r="F852" s="2"/>
      <c r="G852" s="141"/>
      <c r="H852" s="1"/>
      <c r="I852" s="1"/>
      <c r="J852" s="1"/>
      <c r="K852" s="1"/>
      <c r="L852" s="104"/>
      <c r="M852" s="80"/>
    </row>
    <row r="853" spans="1:13" hidden="1">
      <c r="A853" s="142"/>
      <c r="B853" s="143"/>
      <c r="C853" s="143"/>
      <c r="D853" s="143"/>
      <c r="E853" s="143"/>
      <c r="F853" s="144"/>
      <c r="G853" s="145"/>
      <c r="H853" s="1"/>
      <c r="I853" s="1"/>
      <c r="J853" s="1"/>
      <c r="K853" s="1"/>
      <c r="L853" s="8"/>
      <c r="M853" s="80"/>
    </row>
    <row r="854" spans="1:13" s="149" customFormat="1" ht="14.25" hidden="1">
      <c r="A854" s="146" t="s">
        <v>724</v>
      </c>
      <c r="B854" s="147"/>
      <c r="C854" s="148"/>
      <c r="D854" s="148"/>
      <c r="E854" s="148"/>
      <c r="F854" s="148"/>
      <c r="G854" s="148"/>
      <c r="H854" s="148"/>
      <c r="I854" s="148"/>
      <c r="J854" s="148"/>
      <c r="K854" s="148"/>
      <c r="L854" s="148"/>
      <c r="M854" s="148"/>
    </row>
    <row r="855" spans="1:13">
      <c r="A855" s="284"/>
      <c r="B855" s="284"/>
      <c r="C855" s="284"/>
      <c r="D855" s="284"/>
      <c r="E855" s="284"/>
      <c r="F855" s="284"/>
      <c r="G855" s="284"/>
      <c r="L855" s="285"/>
    </row>
    <row r="856" spans="1:13">
      <c r="A856" s="284"/>
      <c r="B856" s="284"/>
      <c r="C856" s="284"/>
      <c r="D856" s="284"/>
      <c r="E856" s="284"/>
      <c r="F856" s="284"/>
      <c r="G856" s="284"/>
    </row>
    <row r="857" spans="1:13">
      <c r="A857" s="284" t="s">
        <v>1027</v>
      </c>
      <c r="B857" s="284"/>
      <c r="C857" s="284"/>
      <c r="D857" s="284"/>
      <c r="E857" s="284"/>
      <c r="F857" s="284"/>
      <c r="G857" s="286"/>
      <c r="H857" s="286"/>
      <c r="I857" s="286"/>
      <c r="J857" s="286"/>
      <c r="K857" s="286"/>
      <c r="L857" s="286"/>
    </row>
    <row r="858" spans="1:13">
      <c r="A858" s="284"/>
      <c r="B858" s="284"/>
      <c r="C858" s="284"/>
      <c r="D858" s="284"/>
      <c r="E858" s="284"/>
      <c r="F858" s="284"/>
      <c r="G858" s="287"/>
      <c r="H858" s="287"/>
      <c r="I858" s="287"/>
      <c r="J858" s="287"/>
      <c r="K858" s="287"/>
      <c r="L858" s="287"/>
    </row>
    <row r="859" spans="1:13">
      <c r="E859" s="288"/>
      <c r="F859" s="288"/>
      <c r="G859" s="289"/>
      <c r="H859" s="289"/>
      <c r="I859" s="289"/>
      <c r="J859" s="289"/>
      <c r="K859" s="289"/>
      <c r="L859" s="289"/>
    </row>
    <row r="860" spans="1:13">
      <c r="G860" s="285"/>
      <c r="H860" s="285"/>
      <c r="I860" s="285"/>
      <c r="J860" s="285"/>
      <c r="K860" s="285"/>
      <c r="L860" s="285"/>
    </row>
    <row r="861" spans="1:13">
      <c r="I861" s="285"/>
      <c r="J861" s="285"/>
      <c r="K861" s="285"/>
    </row>
    <row r="862" spans="1:13">
      <c r="G862" s="290"/>
    </row>
    <row r="863" spans="1:13">
      <c r="G863" s="291"/>
    </row>
    <row r="864" spans="1:13">
      <c r="H864" s="285"/>
      <c r="I864" s="285"/>
      <c r="J864" s="285"/>
      <c r="K864" s="285"/>
    </row>
    <row r="865" spans="8:11">
      <c r="J865" s="285"/>
      <c r="K865" s="285"/>
    </row>
    <row r="866" spans="8:11">
      <c r="K866" s="285"/>
    </row>
    <row r="868" spans="8:11">
      <c r="H868" s="285"/>
      <c r="I868" s="285"/>
      <c r="J868" s="285"/>
      <c r="K868" s="285"/>
    </row>
    <row r="873" spans="8:11">
      <c r="J873" s="285"/>
      <c r="K873" s="285"/>
    </row>
    <row r="875" spans="8:11">
      <c r="I875" s="285"/>
      <c r="J875" s="285"/>
      <c r="K875" s="285"/>
    </row>
    <row r="876" spans="8:11">
      <c r="J876" s="285"/>
      <c r="K876" s="285"/>
    </row>
    <row r="878" spans="8:11">
      <c r="I878" s="285"/>
      <c r="J878" s="285"/>
      <c r="K878" s="285"/>
    </row>
  </sheetData>
  <autoFilter ref="A16:P854">
    <filterColumn colId="0">
      <colorFilter dxfId="1"/>
    </filterColumn>
  </autoFilter>
  <mergeCells count="11">
    <mergeCell ref="A13:F13"/>
    <mergeCell ref="A10:K12"/>
    <mergeCell ref="E7:L7"/>
    <mergeCell ref="E8:L8"/>
    <mergeCell ref="E9:L9"/>
    <mergeCell ref="E1:L1"/>
    <mergeCell ref="E2:L2"/>
    <mergeCell ref="E3:L3"/>
    <mergeCell ref="E4:L4"/>
    <mergeCell ref="E5:L5"/>
    <mergeCell ref="E6:L6"/>
  </mergeCells>
  <pageMargins left="0.74803149606299213" right="0.74803149606299213" top="0.51181102362204722" bottom="0.51181102362204722" header="0.51181102362204722" footer="0.51181102362204722"/>
  <pageSetup paperSize="9" scale="84" fitToHeight="200" orientation="portrait" r:id="rId1"/>
  <headerFooter alignWithMargins="0"/>
  <rowBreaks count="1" manualBreakCount="1">
    <brk id="784" max="11" man="1"/>
  </rowBreaks>
  <colBreaks count="1" manualBreakCount="1">
    <brk id="12" max="717" man="1"/>
  </colBreaks>
</worksheet>
</file>

<file path=xl/worksheets/sheet5.xml><?xml version="1.0" encoding="utf-8"?>
<worksheet xmlns="http://schemas.openxmlformats.org/spreadsheetml/2006/main" xmlns:r="http://schemas.openxmlformats.org/officeDocument/2006/relationships">
  <sheetPr filterMode="1">
    <pageSetUpPr fitToPage="1"/>
  </sheetPr>
  <dimension ref="A1:P880"/>
  <sheetViews>
    <sheetView view="pageBreakPreview" zoomScaleSheetLayoutView="100" workbookViewId="0">
      <pane xSplit="7" ySplit="9" topLeftCell="H10" activePane="bottomRight" state="frozen"/>
      <selection activeCell="M25" sqref="M25"/>
      <selection pane="topRight" activeCell="M25" sqref="M25"/>
      <selection pane="bottomLeft" activeCell="M25" sqref="M25"/>
      <selection pane="bottomRight" activeCell="T16" sqref="T16"/>
    </sheetView>
  </sheetViews>
  <sheetFormatPr defaultRowHeight="12.75"/>
  <cols>
    <col min="1" max="1" width="54.5703125" style="222" customWidth="1"/>
    <col min="2" max="2" width="5.140625" style="222" customWidth="1"/>
    <col min="3" max="3" width="5" style="222" customWidth="1"/>
    <col min="4" max="4" width="3.7109375" style="222" customWidth="1"/>
    <col min="5" max="5" width="16.28515625" style="222" customWidth="1"/>
    <col min="6" max="6" width="4.7109375" style="222" customWidth="1"/>
    <col min="7" max="7" width="24" style="222" hidden="1" customWidth="1"/>
    <col min="8" max="9" width="13.140625" style="222" hidden="1" customWidth="1"/>
    <col min="10" max="10" width="15.28515625" style="222" hidden="1" customWidth="1"/>
    <col min="11" max="11" width="15.140625" style="222" hidden="1" customWidth="1"/>
    <col min="12" max="12" width="14.85546875" style="222" bestFit="1" customWidth="1"/>
    <col min="13" max="13" width="17.5703125" style="1" bestFit="1" customWidth="1"/>
    <col min="14" max="14" width="9.140625" style="1"/>
    <col min="15" max="15" width="13.28515625" style="1" bestFit="1" customWidth="1"/>
    <col min="16" max="16384" width="9.140625" style="1"/>
  </cols>
  <sheetData>
    <row r="1" spans="1:12">
      <c r="E1" s="334" t="s">
        <v>1024</v>
      </c>
      <c r="F1" s="334"/>
      <c r="G1" s="334"/>
      <c r="H1" s="334"/>
      <c r="I1" s="334"/>
      <c r="J1" s="334"/>
      <c r="K1" s="334"/>
      <c r="L1" s="334"/>
    </row>
    <row r="2" spans="1:12">
      <c r="E2" s="334" t="s">
        <v>1</v>
      </c>
      <c r="F2" s="334"/>
      <c r="G2" s="334"/>
      <c r="H2" s="334"/>
      <c r="I2" s="334"/>
      <c r="J2" s="334"/>
      <c r="K2" s="334"/>
      <c r="L2" s="334"/>
    </row>
    <row r="3" spans="1:12">
      <c r="E3" s="334" t="s">
        <v>2</v>
      </c>
      <c r="F3" s="334"/>
      <c r="G3" s="334"/>
      <c r="H3" s="334"/>
      <c r="I3" s="334"/>
      <c r="J3" s="334"/>
      <c r="K3" s="334"/>
      <c r="L3" s="334"/>
    </row>
    <row r="4" spans="1:12">
      <c r="E4" s="335" t="s">
        <v>3</v>
      </c>
      <c r="F4" s="335"/>
      <c r="G4" s="335"/>
      <c r="H4" s="335"/>
      <c r="I4" s="335"/>
      <c r="J4" s="335"/>
      <c r="K4" s="335"/>
      <c r="L4" s="335"/>
    </row>
    <row r="5" spans="1:12">
      <c r="E5" s="335" t="s">
        <v>1026</v>
      </c>
      <c r="F5" s="335"/>
      <c r="G5" s="335"/>
      <c r="H5" s="335"/>
      <c r="I5" s="335"/>
      <c r="J5" s="335"/>
      <c r="K5" s="335"/>
      <c r="L5" s="335"/>
    </row>
    <row r="6" spans="1:12">
      <c r="A6" s="223"/>
      <c r="B6" s="223"/>
      <c r="C6" s="223"/>
      <c r="D6" s="223"/>
      <c r="E6" s="334" t="s">
        <v>1016</v>
      </c>
      <c r="F6" s="334"/>
      <c r="G6" s="334"/>
      <c r="H6" s="334"/>
      <c r="I6" s="334"/>
      <c r="J6" s="334"/>
      <c r="K6" s="334"/>
      <c r="L6" s="334"/>
    </row>
    <row r="7" spans="1:12">
      <c r="A7" s="223"/>
      <c r="B7" s="223"/>
      <c r="C7" s="223"/>
      <c r="D7" s="223"/>
      <c r="E7" s="334" t="s">
        <v>1</v>
      </c>
      <c r="F7" s="334"/>
      <c r="G7" s="334"/>
      <c r="H7" s="334"/>
      <c r="I7" s="334"/>
      <c r="J7" s="334"/>
      <c r="K7" s="334"/>
      <c r="L7" s="334"/>
    </row>
    <row r="8" spans="1:12">
      <c r="A8" s="223"/>
      <c r="B8" s="223"/>
      <c r="C8" s="223"/>
      <c r="D8" s="223"/>
      <c r="E8" s="334" t="s">
        <v>2</v>
      </c>
      <c r="F8" s="334"/>
      <c r="G8" s="334"/>
      <c r="H8" s="334"/>
      <c r="I8" s="334"/>
      <c r="J8" s="334"/>
      <c r="K8" s="334"/>
      <c r="L8" s="334"/>
    </row>
    <row r="9" spans="1:12">
      <c r="A9" s="223"/>
      <c r="B9" s="223"/>
      <c r="C9" s="223"/>
      <c r="D9" s="223"/>
      <c r="E9" s="335" t="s">
        <v>3</v>
      </c>
      <c r="F9" s="335"/>
      <c r="G9" s="335"/>
      <c r="H9" s="335"/>
      <c r="I9" s="335"/>
      <c r="J9" s="335"/>
      <c r="K9" s="335"/>
      <c r="L9" s="335"/>
    </row>
    <row r="10" spans="1:12">
      <c r="A10" s="223"/>
      <c r="B10" s="223"/>
      <c r="C10" s="223"/>
      <c r="D10" s="223"/>
      <c r="E10" s="335" t="s">
        <v>5</v>
      </c>
      <c r="F10" s="335"/>
      <c r="G10" s="335"/>
      <c r="H10" s="335"/>
      <c r="I10" s="335"/>
      <c r="J10" s="335"/>
      <c r="K10" s="335"/>
      <c r="L10" s="335"/>
    </row>
    <row r="11" spans="1:12" ht="18.75" customHeight="1">
      <c r="A11" s="223"/>
      <c r="B11" s="223"/>
      <c r="C11" s="223"/>
      <c r="D11" s="223"/>
      <c r="E11" s="223"/>
      <c r="F11" s="223"/>
      <c r="G11" s="223"/>
    </row>
    <row r="12" spans="1:12" ht="14.25" customHeight="1">
      <c r="A12" s="338" t="s">
        <v>6</v>
      </c>
      <c r="B12" s="338"/>
      <c r="C12" s="338"/>
      <c r="D12" s="338"/>
      <c r="E12" s="338"/>
      <c r="F12" s="338"/>
      <c r="G12" s="338"/>
      <c r="H12" s="338"/>
      <c r="I12" s="338"/>
      <c r="J12" s="338"/>
      <c r="K12" s="338"/>
      <c r="L12" s="292"/>
    </row>
    <row r="13" spans="1:12">
      <c r="A13" s="338" t="s">
        <v>7</v>
      </c>
      <c r="B13" s="338"/>
      <c r="C13" s="338"/>
      <c r="D13" s="338"/>
      <c r="E13" s="338"/>
      <c r="F13" s="338"/>
      <c r="G13" s="338"/>
      <c r="H13" s="338"/>
      <c r="I13" s="338"/>
      <c r="J13" s="338"/>
      <c r="K13" s="338"/>
      <c r="L13" s="292"/>
    </row>
    <row r="14" spans="1:12" ht="24" customHeight="1">
      <c r="A14" s="339" t="s">
        <v>1023</v>
      </c>
      <c r="B14" s="339"/>
      <c r="C14" s="339"/>
      <c r="D14" s="339"/>
      <c r="E14" s="339"/>
      <c r="F14" s="339"/>
      <c r="G14" s="339"/>
      <c r="H14" s="339"/>
      <c r="I14" s="339"/>
      <c r="J14" s="339"/>
      <c r="K14" s="339"/>
      <c r="L14" s="294"/>
    </row>
    <row r="15" spans="1:12" ht="13.5" thickBot="1">
      <c r="A15" s="224"/>
      <c r="B15" s="225"/>
      <c r="C15" s="225"/>
      <c r="D15" s="225"/>
      <c r="E15" s="225"/>
      <c r="F15" s="226"/>
      <c r="G15" s="227"/>
      <c r="L15" s="227" t="s">
        <v>9</v>
      </c>
    </row>
    <row r="16" spans="1:12" ht="38.25">
      <c r="A16" s="228" t="s">
        <v>10</v>
      </c>
      <c r="B16" s="229" t="s">
        <v>11</v>
      </c>
      <c r="C16" s="230" t="s">
        <v>12</v>
      </c>
      <c r="D16" s="230" t="s">
        <v>13</v>
      </c>
      <c r="E16" s="230" t="s">
        <v>14</v>
      </c>
      <c r="F16" s="230" t="s">
        <v>15</v>
      </c>
      <c r="G16" s="231" t="s">
        <v>16</v>
      </c>
      <c r="H16" s="232" t="s">
        <v>17</v>
      </c>
      <c r="I16" s="233" t="s">
        <v>18</v>
      </c>
      <c r="J16" s="233" t="s">
        <v>19</v>
      </c>
      <c r="K16" s="233"/>
      <c r="L16" s="234" t="s">
        <v>16</v>
      </c>
    </row>
    <row r="17" spans="1:13" ht="12.75" customHeight="1">
      <c r="A17" s="235">
        <v>1</v>
      </c>
      <c r="B17" s="236">
        <v>2</v>
      </c>
      <c r="C17" s="236">
        <v>3</v>
      </c>
      <c r="D17" s="236">
        <v>4</v>
      </c>
      <c r="E17" s="236">
        <v>5</v>
      </c>
      <c r="F17" s="237">
        <v>6</v>
      </c>
      <c r="G17" s="238">
        <v>7</v>
      </c>
      <c r="H17" s="239"/>
      <c r="I17" s="240"/>
      <c r="J17" s="240"/>
      <c r="K17" s="240"/>
      <c r="L17" s="241"/>
    </row>
    <row r="18" spans="1:13" ht="12.75" customHeight="1">
      <c r="A18" s="235"/>
      <c r="B18" s="236"/>
      <c r="C18" s="236"/>
      <c r="D18" s="236"/>
      <c r="E18" s="236"/>
      <c r="F18" s="237"/>
      <c r="G18" s="238"/>
      <c r="H18" s="239"/>
      <c r="I18" s="240"/>
      <c r="J18" s="240"/>
      <c r="K18" s="240"/>
      <c r="L18" s="241"/>
    </row>
    <row r="19" spans="1:13" ht="12.75" hidden="1" customHeight="1">
      <c r="A19" s="3" t="s">
        <v>20</v>
      </c>
      <c r="B19" s="4"/>
      <c r="C19" s="4"/>
      <c r="D19" s="4"/>
      <c r="E19" s="4"/>
      <c r="F19" s="4"/>
      <c r="G19" s="5">
        <f>G853</f>
        <v>954238.60314000014</v>
      </c>
      <c r="H19" s="5">
        <f>H853</f>
        <v>3443.5402100000019</v>
      </c>
      <c r="I19" s="5">
        <f>I853</f>
        <v>28644.966470000003</v>
      </c>
      <c r="J19" s="5">
        <f>J853</f>
        <v>35360.136599999998</v>
      </c>
      <c r="K19" s="5">
        <f t="shared" ref="K19:L19" si="0">K853</f>
        <v>16445.8</v>
      </c>
      <c r="L19" s="5">
        <f t="shared" si="0"/>
        <v>1038133.04642</v>
      </c>
    </row>
    <row r="20" spans="1:13">
      <c r="A20" s="242" t="s">
        <v>21</v>
      </c>
      <c r="B20" s="243"/>
      <c r="C20" s="243" t="s">
        <v>22</v>
      </c>
      <c r="D20" s="243"/>
      <c r="E20" s="243"/>
      <c r="F20" s="243"/>
      <c r="G20" s="244">
        <f>G53</f>
        <v>1627.8000000000002</v>
      </c>
      <c r="H20" s="244">
        <f t="shared" ref="H20:L20" si="1">H53</f>
        <v>989.5</v>
      </c>
      <c r="I20" s="244">
        <f t="shared" si="1"/>
        <v>44</v>
      </c>
      <c r="J20" s="244">
        <f t="shared" si="1"/>
        <v>0</v>
      </c>
      <c r="K20" s="244">
        <f t="shared" si="1"/>
        <v>0</v>
      </c>
      <c r="L20" s="244">
        <f t="shared" si="1"/>
        <v>2661.3</v>
      </c>
    </row>
    <row r="21" spans="1:13" ht="38.25" hidden="1">
      <c r="A21" s="6" t="s">
        <v>23</v>
      </c>
      <c r="B21" s="7"/>
      <c r="C21" s="7" t="s">
        <v>24</v>
      </c>
      <c r="D21" s="7" t="s">
        <v>25</v>
      </c>
      <c r="E21" s="7"/>
      <c r="F21" s="7"/>
      <c r="G21" s="5">
        <f>G24+G22</f>
        <v>2031.44</v>
      </c>
      <c r="H21" s="5">
        <f>H24+H22</f>
        <v>0</v>
      </c>
      <c r="I21" s="5">
        <f>I24+I22</f>
        <v>0</v>
      </c>
      <c r="J21" s="5">
        <f>J24+J22</f>
        <v>1.3</v>
      </c>
      <c r="K21" s="5">
        <f t="shared" ref="K21:L21" si="2">K24+K22</f>
        <v>0</v>
      </c>
      <c r="L21" s="5">
        <f t="shared" si="2"/>
        <v>2032.74</v>
      </c>
      <c r="M21" s="8"/>
    </row>
    <row r="22" spans="1:13" ht="76.5" hidden="1">
      <c r="A22" s="9" t="s">
        <v>26</v>
      </c>
      <c r="B22" s="10" t="s">
        <v>27</v>
      </c>
      <c r="C22" s="10" t="s">
        <v>22</v>
      </c>
      <c r="D22" s="10" t="s">
        <v>28</v>
      </c>
      <c r="E22" s="10" t="s">
        <v>29</v>
      </c>
      <c r="F22" s="10"/>
      <c r="G22" s="11">
        <f>G23</f>
        <v>0</v>
      </c>
      <c r="H22" s="11">
        <f>H23</f>
        <v>0</v>
      </c>
      <c r="I22" s="11">
        <f>I23</f>
        <v>381</v>
      </c>
      <c r="J22" s="11">
        <f>J23</f>
        <v>1.3</v>
      </c>
      <c r="K22" s="11">
        <f t="shared" ref="K22:L22" si="3">K23</f>
        <v>0</v>
      </c>
      <c r="L22" s="11">
        <f t="shared" si="3"/>
        <v>382.3</v>
      </c>
      <c r="M22" s="8"/>
    </row>
    <row r="23" spans="1:13" hidden="1">
      <c r="A23" s="12" t="s">
        <v>30</v>
      </c>
      <c r="B23" s="13" t="s">
        <v>27</v>
      </c>
      <c r="C23" s="13" t="s">
        <v>22</v>
      </c>
      <c r="D23" s="13" t="s">
        <v>28</v>
      </c>
      <c r="E23" s="13" t="s">
        <v>29</v>
      </c>
      <c r="F23" s="13" t="s">
        <v>31</v>
      </c>
      <c r="G23" s="14"/>
      <c r="H23" s="14"/>
      <c r="I23" s="14">
        <v>381</v>
      </c>
      <c r="J23" s="15">
        <v>1.3</v>
      </c>
      <c r="K23" s="15"/>
      <c r="L23" s="16">
        <f>I23+H23+G23+J23+K23</f>
        <v>382.3</v>
      </c>
      <c r="M23" s="8"/>
    </row>
    <row r="24" spans="1:13" s="20" customFormat="1" ht="51" hidden="1">
      <c r="A24" s="17" t="s">
        <v>32</v>
      </c>
      <c r="B24" s="18" t="s">
        <v>27</v>
      </c>
      <c r="C24" s="18" t="s">
        <v>22</v>
      </c>
      <c r="D24" s="18" t="s">
        <v>28</v>
      </c>
      <c r="E24" s="18" t="s">
        <v>33</v>
      </c>
      <c r="F24" s="18"/>
      <c r="G24" s="19">
        <f>G25</f>
        <v>2031.44</v>
      </c>
      <c r="H24" s="19">
        <f>H25</f>
        <v>0</v>
      </c>
      <c r="I24" s="19">
        <f>I25</f>
        <v>-381</v>
      </c>
      <c r="J24" s="19">
        <f>J25</f>
        <v>0</v>
      </c>
      <c r="K24" s="19">
        <f t="shared" ref="K24:L24" si="4">K25</f>
        <v>0</v>
      </c>
      <c r="L24" s="19">
        <f t="shared" si="4"/>
        <v>1650.44</v>
      </c>
    </row>
    <row r="25" spans="1:13" s="20" customFormat="1" hidden="1">
      <c r="A25" s="21" t="s">
        <v>34</v>
      </c>
      <c r="B25" s="22" t="s">
        <v>27</v>
      </c>
      <c r="C25" s="22" t="s">
        <v>22</v>
      </c>
      <c r="D25" s="22" t="s">
        <v>28</v>
      </c>
      <c r="E25" s="22" t="s">
        <v>33</v>
      </c>
      <c r="F25" s="22"/>
      <c r="G25" s="23">
        <f>G26+G27</f>
        <v>2031.44</v>
      </c>
      <c r="H25" s="23">
        <f>H26+H27</f>
        <v>0</v>
      </c>
      <c r="I25" s="23">
        <f>I26+I27</f>
        <v>-381</v>
      </c>
      <c r="J25" s="23">
        <f>J26+J27</f>
        <v>0</v>
      </c>
      <c r="K25" s="23">
        <f t="shared" ref="K25:L25" si="5">K26+K27</f>
        <v>0</v>
      </c>
      <c r="L25" s="23">
        <f t="shared" si="5"/>
        <v>1650.44</v>
      </c>
    </row>
    <row r="26" spans="1:13" hidden="1">
      <c r="A26" s="12" t="s">
        <v>30</v>
      </c>
      <c r="B26" s="24" t="s">
        <v>27</v>
      </c>
      <c r="C26" s="24" t="s">
        <v>22</v>
      </c>
      <c r="D26" s="24" t="s">
        <v>28</v>
      </c>
      <c r="E26" s="24" t="s">
        <v>33</v>
      </c>
      <c r="F26" s="24" t="s">
        <v>31</v>
      </c>
      <c r="G26" s="25">
        <v>2020.94</v>
      </c>
      <c r="H26" s="26"/>
      <c r="I26" s="27">
        <v>-381</v>
      </c>
      <c r="J26" s="27"/>
      <c r="K26" s="27"/>
      <c r="L26" s="16">
        <f t="shared" ref="L26:L87" si="6">I26+H26+G26+J26+K26</f>
        <v>1639.94</v>
      </c>
    </row>
    <row r="27" spans="1:13" ht="25.5" hidden="1">
      <c r="A27" s="28" t="s">
        <v>35</v>
      </c>
      <c r="B27" s="24" t="s">
        <v>27</v>
      </c>
      <c r="C27" s="24" t="s">
        <v>22</v>
      </c>
      <c r="D27" s="24" t="s">
        <v>28</v>
      </c>
      <c r="E27" s="24" t="s">
        <v>33</v>
      </c>
      <c r="F27" s="24" t="s">
        <v>36</v>
      </c>
      <c r="G27" s="25">
        <v>10.5</v>
      </c>
      <c r="H27" s="26"/>
      <c r="I27" s="27"/>
      <c r="J27" s="27"/>
      <c r="K27" s="27"/>
      <c r="L27" s="16">
        <f t="shared" si="6"/>
        <v>10.5</v>
      </c>
    </row>
    <row r="28" spans="1:13" ht="51" hidden="1">
      <c r="A28" s="29" t="s">
        <v>37</v>
      </c>
      <c r="B28" s="7"/>
      <c r="C28" s="7" t="s">
        <v>22</v>
      </c>
      <c r="D28" s="7" t="s">
        <v>38</v>
      </c>
      <c r="E28" s="7"/>
      <c r="F28" s="7"/>
      <c r="G28" s="5">
        <f>G31+G29</f>
        <v>36723.127999999997</v>
      </c>
      <c r="H28" s="5">
        <f>H31+H29</f>
        <v>0</v>
      </c>
      <c r="I28" s="5">
        <f>I31+I29</f>
        <v>0</v>
      </c>
      <c r="J28" s="5">
        <f>J31+J29</f>
        <v>495.7</v>
      </c>
      <c r="K28" s="5">
        <f t="shared" ref="K28:L28" si="7">K31+K29</f>
        <v>0</v>
      </c>
      <c r="L28" s="5">
        <f t="shared" si="7"/>
        <v>37218.828000000001</v>
      </c>
    </row>
    <row r="29" spans="1:13" ht="76.5" hidden="1">
      <c r="A29" s="9" t="s">
        <v>26</v>
      </c>
      <c r="B29" s="10" t="s">
        <v>27</v>
      </c>
      <c r="C29" s="10" t="s">
        <v>22</v>
      </c>
      <c r="D29" s="10" t="s">
        <v>38</v>
      </c>
      <c r="E29" s="10" t="s">
        <v>29</v>
      </c>
      <c r="F29" s="10"/>
      <c r="G29" s="11">
        <f>G30</f>
        <v>0</v>
      </c>
      <c r="H29" s="11">
        <f>H30</f>
        <v>0</v>
      </c>
      <c r="I29" s="11">
        <f>I30</f>
        <v>2391.6999999999998</v>
      </c>
      <c r="J29" s="11">
        <f>J30</f>
        <v>35.700000000000003</v>
      </c>
      <c r="K29" s="11">
        <f t="shared" ref="K29:L29" si="8">K30</f>
        <v>0</v>
      </c>
      <c r="L29" s="11">
        <f t="shared" si="8"/>
        <v>2427.3999999999996</v>
      </c>
    </row>
    <row r="30" spans="1:13" hidden="1">
      <c r="A30" s="12" t="s">
        <v>30</v>
      </c>
      <c r="B30" s="13" t="s">
        <v>27</v>
      </c>
      <c r="C30" s="13" t="s">
        <v>22</v>
      </c>
      <c r="D30" s="13" t="s">
        <v>38</v>
      </c>
      <c r="E30" s="13" t="s">
        <v>29</v>
      </c>
      <c r="F30" s="13" t="s">
        <v>31</v>
      </c>
      <c r="G30" s="14"/>
      <c r="H30" s="14"/>
      <c r="I30" s="14">
        <v>2391.6999999999998</v>
      </c>
      <c r="J30" s="15">
        <v>35.700000000000003</v>
      </c>
      <c r="K30" s="15"/>
      <c r="L30" s="16">
        <f t="shared" si="6"/>
        <v>2427.3999999999996</v>
      </c>
    </row>
    <row r="31" spans="1:13" s="20" customFormat="1" hidden="1">
      <c r="A31" s="21" t="s">
        <v>39</v>
      </c>
      <c r="B31" s="22" t="s">
        <v>27</v>
      </c>
      <c r="C31" s="22" t="s">
        <v>22</v>
      </c>
      <c r="D31" s="22" t="s">
        <v>38</v>
      </c>
      <c r="E31" s="22" t="s">
        <v>40</v>
      </c>
      <c r="F31" s="22"/>
      <c r="G31" s="23">
        <f>G32+G33+G35+G36+G37+G34</f>
        <v>36723.127999999997</v>
      </c>
      <c r="H31" s="23">
        <f>H32+H33+H35+H36+H37+H34</f>
        <v>0</v>
      </c>
      <c r="I31" s="23">
        <f>I32+I33+I35+I36+I37+I34</f>
        <v>-2391.6999999999998</v>
      </c>
      <c r="J31" s="23">
        <f>J32+J33+J35+J36+J37+J34</f>
        <v>460</v>
      </c>
      <c r="K31" s="23">
        <f t="shared" ref="K31:L31" si="9">K32+K33+K35+K36+K37+K34</f>
        <v>0</v>
      </c>
      <c r="L31" s="23">
        <f t="shared" si="9"/>
        <v>34791.428</v>
      </c>
    </row>
    <row r="32" spans="1:13" hidden="1">
      <c r="A32" s="12" t="s">
        <v>30</v>
      </c>
      <c r="B32" s="24" t="s">
        <v>27</v>
      </c>
      <c r="C32" s="24" t="s">
        <v>22</v>
      </c>
      <c r="D32" s="24" t="s">
        <v>38</v>
      </c>
      <c r="E32" s="24" t="s">
        <v>40</v>
      </c>
      <c r="F32" s="24" t="s">
        <v>31</v>
      </c>
      <c r="G32" s="25">
        <v>24116.611000000001</v>
      </c>
      <c r="H32" s="26"/>
      <c r="I32" s="27">
        <v>-2391.6999999999998</v>
      </c>
      <c r="J32" s="27"/>
      <c r="K32" s="27"/>
      <c r="L32" s="16">
        <f t="shared" si="6"/>
        <v>21724.911</v>
      </c>
    </row>
    <row r="33" spans="1:12" ht="25.5" hidden="1">
      <c r="A33" s="28" t="s">
        <v>35</v>
      </c>
      <c r="B33" s="24" t="s">
        <v>27</v>
      </c>
      <c r="C33" s="24" t="s">
        <v>22</v>
      </c>
      <c r="D33" s="24" t="s">
        <v>38</v>
      </c>
      <c r="E33" s="24" t="s">
        <v>40</v>
      </c>
      <c r="F33" s="24" t="s">
        <v>36</v>
      </c>
      <c r="G33" s="25">
        <v>1341.7</v>
      </c>
      <c r="H33" s="26"/>
      <c r="I33" s="27"/>
      <c r="J33" s="27"/>
      <c r="K33" s="27"/>
      <c r="L33" s="16">
        <f t="shared" si="6"/>
        <v>1341.7</v>
      </c>
    </row>
    <row r="34" spans="1:12" ht="25.5" hidden="1">
      <c r="A34" s="28" t="s">
        <v>41</v>
      </c>
      <c r="B34" s="24" t="s">
        <v>27</v>
      </c>
      <c r="C34" s="24" t="s">
        <v>22</v>
      </c>
      <c r="D34" s="24" t="s">
        <v>38</v>
      </c>
      <c r="E34" s="24" t="s">
        <v>40</v>
      </c>
      <c r="F34" s="24" t="s">
        <v>42</v>
      </c>
      <c r="G34" s="25">
        <v>3750</v>
      </c>
      <c r="H34" s="26"/>
      <c r="I34" s="27"/>
      <c r="J34" s="27"/>
      <c r="K34" s="27"/>
      <c r="L34" s="16">
        <f t="shared" si="6"/>
        <v>3750</v>
      </c>
    </row>
    <row r="35" spans="1:12" ht="25.5" hidden="1">
      <c r="A35" s="28" t="s">
        <v>43</v>
      </c>
      <c r="B35" s="24" t="s">
        <v>27</v>
      </c>
      <c r="C35" s="24" t="s">
        <v>22</v>
      </c>
      <c r="D35" s="24" t="s">
        <v>38</v>
      </c>
      <c r="E35" s="24" t="s">
        <v>40</v>
      </c>
      <c r="F35" s="24" t="s">
        <v>44</v>
      </c>
      <c r="G35" s="25">
        <v>7204.317</v>
      </c>
      <c r="H35" s="26"/>
      <c r="I35" s="27"/>
      <c r="J35" s="27">
        <v>460</v>
      </c>
      <c r="K35" s="27"/>
      <c r="L35" s="16">
        <f t="shared" si="6"/>
        <v>7664.317</v>
      </c>
    </row>
    <row r="36" spans="1:12" ht="25.5" hidden="1">
      <c r="A36" s="30" t="s">
        <v>45</v>
      </c>
      <c r="B36" s="24" t="s">
        <v>27</v>
      </c>
      <c r="C36" s="24" t="s">
        <v>22</v>
      </c>
      <c r="D36" s="24" t="s">
        <v>38</v>
      </c>
      <c r="E36" s="24" t="s">
        <v>40</v>
      </c>
      <c r="F36" s="24" t="s">
        <v>46</v>
      </c>
      <c r="G36" s="25">
        <v>300</v>
      </c>
      <c r="H36" s="26"/>
      <c r="I36" s="27"/>
      <c r="J36" s="27"/>
      <c r="K36" s="27"/>
      <c r="L36" s="16">
        <f t="shared" si="6"/>
        <v>300</v>
      </c>
    </row>
    <row r="37" spans="1:12" ht="25.5" hidden="1">
      <c r="A37" s="30" t="s">
        <v>47</v>
      </c>
      <c r="B37" s="24" t="s">
        <v>27</v>
      </c>
      <c r="C37" s="24" t="s">
        <v>22</v>
      </c>
      <c r="D37" s="24" t="s">
        <v>38</v>
      </c>
      <c r="E37" s="24" t="s">
        <v>40</v>
      </c>
      <c r="F37" s="24" t="s">
        <v>48</v>
      </c>
      <c r="G37" s="25">
        <v>10.5</v>
      </c>
      <c r="H37" s="26"/>
      <c r="I37" s="27"/>
      <c r="J37" s="27"/>
      <c r="K37" s="27"/>
      <c r="L37" s="16">
        <f t="shared" si="6"/>
        <v>10.5</v>
      </c>
    </row>
    <row r="38" spans="1:12" s="20" customFormat="1" hidden="1">
      <c r="A38" s="17"/>
      <c r="B38" s="18"/>
      <c r="C38" s="18" t="s">
        <v>22</v>
      </c>
      <c r="D38" s="18" t="s">
        <v>49</v>
      </c>
      <c r="E38" s="18"/>
      <c r="F38" s="18"/>
      <c r="G38" s="19">
        <f>G39</f>
        <v>0</v>
      </c>
      <c r="H38" s="19">
        <f t="shared" ref="H38:L39" si="10">H39</f>
        <v>0</v>
      </c>
      <c r="I38" s="19">
        <f t="shared" si="10"/>
        <v>0</v>
      </c>
      <c r="J38" s="19">
        <f t="shared" si="10"/>
        <v>0</v>
      </c>
      <c r="K38" s="19">
        <f t="shared" si="10"/>
        <v>0</v>
      </c>
      <c r="L38" s="19">
        <f t="shared" si="10"/>
        <v>0</v>
      </c>
    </row>
    <row r="39" spans="1:12" s="31" customFormat="1" ht="38.25" hidden="1">
      <c r="A39" s="17" t="s">
        <v>50</v>
      </c>
      <c r="B39" s="18" t="s">
        <v>27</v>
      </c>
      <c r="C39" s="18" t="s">
        <v>22</v>
      </c>
      <c r="D39" s="18" t="s">
        <v>49</v>
      </c>
      <c r="E39" s="18" t="s">
        <v>51</v>
      </c>
      <c r="F39" s="18"/>
      <c r="G39" s="19">
        <f>G40</f>
        <v>0</v>
      </c>
      <c r="H39" s="19">
        <f t="shared" si="10"/>
        <v>0</v>
      </c>
      <c r="I39" s="19">
        <f t="shared" si="10"/>
        <v>0</v>
      </c>
      <c r="J39" s="19">
        <f t="shared" si="10"/>
        <v>0</v>
      </c>
      <c r="K39" s="19">
        <f t="shared" si="10"/>
        <v>0</v>
      </c>
      <c r="L39" s="19">
        <f t="shared" si="10"/>
        <v>0</v>
      </c>
    </row>
    <row r="40" spans="1:12" ht="25.5" hidden="1">
      <c r="A40" s="28" t="s">
        <v>43</v>
      </c>
      <c r="B40" s="24" t="s">
        <v>27</v>
      </c>
      <c r="C40" s="24" t="s">
        <v>22</v>
      </c>
      <c r="D40" s="24" t="s">
        <v>49</v>
      </c>
      <c r="E40" s="24" t="s">
        <v>51</v>
      </c>
      <c r="F40" s="24" t="s">
        <v>44</v>
      </c>
      <c r="G40" s="25"/>
      <c r="H40" s="26"/>
      <c r="I40" s="27"/>
      <c r="J40" s="27"/>
      <c r="K40" s="27"/>
      <c r="L40" s="16">
        <f t="shared" si="6"/>
        <v>0</v>
      </c>
    </row>
    <row r="41" spans="1:12" ht="38.25" hidden="1">
      <c r="A41" s="32" t="s">
        <v>52</v>
      </c>
      <c r="B41" s="13"/>
      <c r="C41" s="7" t="s">
        <v>22</v>
      </c>
      <c r="D41" s="7" t="s">
        <v>53</v>
      </c>
      <c r="E41" s="13"/>
      <c r="F41" s="13"/>
      <c r="G41" s="33">
        <f>G44+G42</f>
        <v>1702.06</v>
      </c>
      <c r="H41" s="33">
        <f>H44+H42</f>
        <v>0</v>
      </c>
      <c r="I41" s="33">
        <f>I44+I42</f>
        <v>0</v>
      </c>
      <c r="J41" s="33">
        <f>J44+J42</f>
        <v>1.3</v>
      </c>
      <c r="K41" s="33">
        <f t="shared" ref="K41:L41" si="11">K44+K42</f>
        <v>0</v>
      </c>
      <c r="L41" s="33">
        <f t="shared" si="11"/>
        <v>1703.3600000000001</v>
      </c>
    </row>
    <row r="42" spans="1:12" ht="76.5" hidden="1">
      <c r="A42" s="9" t="s">
        <v>26</v>
      </c>
      <c r="B42" s="10" t="s">
        <v>27</v>
      </c>
      <c r="C42" s="10" t="s">
        <v>22</v>
      </c>
      <c r="D42" s="10" t="s">
        <v>53</v>
      </c>
      <c r="E42" s="10" t="s">
        <v>29</v>
      </c>
      <c r="F42" s="10"/>
      <c r="G42" s="11">
        <f>G43</f>
        <v>0</v>
      </c>
      <c r="H42" s="11">
        <f>H43</f>
        <v>0</v>
      </c>
      <c r="I42" s="11">
        <f>I43</f>
        <v>305.3</v>
      </c>
      <c r="J42" s="11">
        <f>J43</f>
        <v>1.3</v>
      </c>
      <c r="K42" s="11">
        <f t="shared" ref="K42:L42" si="12">K43</f>
        <v>0</v>
      </c>
      <c r="L42" s="11">
        <f t="shared" si="12"/>
        <v>306.60000000000002</v>
      </c>
    </row>
    <row r="43" spans="1:12" hidden="1">
      <c r="A43" s="12" t="s">
        <v>30</v>
      </c>
      <c r="B43" s="13" t="s">
        <v>27</v>
      </c>
      <c r="C43" s="13" t="s">
        <v>22</v>
      </c>
      <c r="D43" s="13" t="s">
        <v>53</v>
      </c>
      <c r="E43" s="13" t="s">
        <v>29</v>
      </c>
      <c r="F43" s="13" t="s">
        <v>31</v>
      </c>
      <c r="G43" s="14"/>
      <c r="H43" s="14"/>
      <c r="I43" s="14">
        <v>305.3</v>
      </c>
      <c r="J43" s="15">
        <v>1.3</v>
      </c>
      <c r="K43" s="15"/>
      <c r="L43" s="16">
        <f t="shared" si="6"/>
        <v>306.60000000000002</v>
      </c>
    </row>
    <row r="44" spans="1:12" s="20" customFormat="1" ht="25.5" hidden="1">
      <c r="A44" s="34" t="s">
        <v>54</v>
      </c>
      <c r="B44" s="22" t="s">
        <v>27</v>
      </c>
      <c r="C44" s="22" t="s">
        <v>22</v>
      </c>
      <c r="D44" s="22" t="s">
        <v>53</v>
      </c>
      <c r="E44" s="22" t="s">
        <v>55</v>
      </c>
      <c r="F44" s="22"/>
      <c r="G44" s="23">
        <f>G45+G46</f>
        <v>1702.06</v>
      </c>
      <c r="H44" s="23">
        <f>H45+H46</f>
        <v>0</v>
      </c>
      <c r="I44" s="23">
        <f>I45+I46</f>
        <v>-305.3</v>
      </c>
      <c r="J44" s="23">
        <f>J45+J46</f>
        <v>0</v>
      </c>
      <c r="K44" s="23">
        <f t="shared" ref="K44:L44" si="13">K45+K46</f>
        <v>0</v>
      </c>
      <c r="L44" s="23">
        <f t="shared" si="13"/>
        <v>1396.76</v>
      </c>
    </row>
    <row r="45" spans="1:12" hidden="1">
      <c r="A45" s="12" t="s">
        <v>30</v>
      </c>
      <c r="B45" s="24" t="s">
        <v>27</v>
      </c>
      <c r="C45" s="24" t="s">
        <v>22</v>
      </c>
      <c r="D45" s="24" t="s">
        <v>53</v>
      </c>
      <c r="E45" s="24" t="s">
        <v>55</v>
      </c>
      <c r="F45" s="24" t="s">
        <v>31</v>
      </c>
      <c r="G45" s="25">
        <v>1642.06</v>
      </c>
      <c r="H45" s="26"/>
      <c r="I45" s="27">
        <v>-305.3</v>
      </c>
      <c r="J45" s="27"/>
      <c r="K45" s="27"/>
      <c r="L45" s="16">
        <f t="shared" si="6"/>
        <v>1336.76</v>
      </c>
    </row>
    <row r="46" spans="1:12" ht="25.5" hidden="1">
      <c r="A46" s="28" t="s">
        <v>35</v>
      </c>
      <c r="B46" s="24" t="s">
        <v>27</v>
      </c>
      <c r="C46" s="24" t="s">
        <v>22</v>
      </c>
      <c r="D46" s="24" t="s">
        <v>53</v>
      </c>
      <c r="E46" s="24" t="s">
        <v>55</v>
      </c>
      <c r="F46" s="24" t="s">
        <v>36</v>
      </c>
      <c r="G46" s="25">
        <v>60</v>
      </c>
      <c r="H46" s="26"/>
      <c r="I46" s="27"/>
      <c r="J46" s="27"/>
      <c r="K46" s="27"/>
      <c r="L46" s="16">
        <f t="shared" si="6"/>
        <v>60</v>
      </c>
    </row>
    <row r="47" spans="1:12" s="20" customFormat="1" hidden="1">
      <c r="A47" s="35" t="s">
        <v>56</v>
      </c>
      <c r="B47" s="22"/>
      <c r="C47" s="22" t="s">
        <v>22</v>
      </c>
      <c r="D47" s="22" t="s">
        <v>57</v>
      </c>
      <c r="E47" s="22"/>
      <c r="F47" s="22"/>
      <c r="G47" s="23">
        <f>G48</f>
        <v>3000</v>
      </c>
      <c r="H47" s="23">
        <f t="shared" ref="H47:L48" si="14">H48</f>
        <v>0</v>
      </c>
      <c r="I47" s="23">
        <f t="shared" si="14"/>
        <v>0</v>
      </c>
      <c r="J47" s="23">
        <f t="shared" si="14"/>
        <v>0</v>
      </c>
      <c r="K47" s="23">
        <f t="shared" si="14"/>
        <v>0</v>
      </c>
      <c r="L47" s="23">
        <f t="shared" si="14"/>
        <v>3000</v>
      </c>
    </row>
    <row r="48" spans="1:12" hidden="1">
      <c r="A48" s="28" t="s">
        <v>58</v>
      </c>
      <c r="B48" s="24" t="s">
        <v>27</v>
      </c>
      <c r="C48" s="24" t="s">
        <v>22</v>
      </c>
      <c r="D48" s="24" t="s">
        <v>57</v>
      </c>
      <c r="E48" s="24" t="s">
        <v>59</v>
      </c>
      <c r="F48" s="24"/>
      <c r="G48" s="25">
        <f>G49</f>
        <v>3000</v>
      </c>
      <c r="H48" s="25">
        <f t="shared" si="14"/>
        <v>0</v>
      </c>
      <c r="I48" s="25">
        <f t="shared" si="14"/>
        <v>0</v>
      </c>
      <c r="J48" s="36"/>
      <c r="K48" s="36"/>
      <c r="L48" s="16">
        <f t="shared" si="6"/>
        <v>3000</v>
      </c>
    </row>
    <row r="49" spans="1:12" ht="25.5" hidden="1">
      <c r="A49" s="28" t="s">
        <v>43</v>
      </c>
      <c r="B49" s="24" t="s">
        <v>27</v>
      </c>
      <c r="C49" s="24" t="s">
        <v>22</v>
      </c>
      <c r="D49" s="24" t="s">
        <v>57</v>
      </c>
      <c r="E49" s="24" t="s">
        <v>59</v>
      </c>
      <c r="F49" s="24" t="s">
        <v>44</v>
      </c>
      <c r="G49" s="25">
        <v>3000</v>
      </c>
      <c r="H49" s="26"/>
      <c r="I49" s="27"/>
      <c r="J49" s="27"/>
      <c r="K49" s="27"/>
      <c r="L49" s="16">
        <f t="shared" si="6"/>
        <v>3000</v>
      </c>
    </row>
    <row r="50" spans="1:12" hidden="1">
      <c r="A50" s="21" t="s">
        <v>60</v>
      </c>
      <c r="B50" s="37"/>
      <c r="C50" s="22" t="s">
        <v>22</v>
      </c>
      <c r="D50" s="22" t="s">
        <v>61</v>
      </c>
      <c r="E50" s="22"/>
      <c r="F50" s="22"/>
      <c r="G50" s="23">
        <f>G51</f>
        <v>5000</v>
      </c>
      <c r="H50" s="23">
        <f t="shared" ref="H50:L51" si="15">H51</f>
        <v>-37.896999999999998</v>
      </c>
      <c r="I50" s="23">
        <f t="shared" si="15"/>
        <v>48.0687</v>
      </c>
      <c r="J50" s="23">
        <f t="shared" si="15"/>
        <v>-1286.365</v>
      </c>
      <c r="K50" s="23">
        <f t="shared" si="15"/>
        <v>1642.1</v>
      </c>
      <c r="L50" s="23">
        <f t="shared" si="15"/>
        <v>5365.9066999999995</v>
      </c>
    </row>
    <row r="51" spans="1:12" hidden="1">
      <c r="A51" s="38" t="s">
        <v>62</v>
      </c>
      <c r="B51" s="24" t="s">
        <v>27</v>
      </c>
      <c r="C51" s="24" t="s">
        <v>22</v>
      </c>
      <c r="D51" s="24" t="s">
        <v>61</v>
      </c>
      <c r="E51" s="24" t="s">
        <v>63</v>
      </c>
      <c r="F51" s="24"/>
      <c r="G51" s="25">
        <f>G52</f>
        <v>5000</v>
      </c>
      <c r="H51" s="25">
        <f t="shared" si="15"/>
        <v>-37.896999999999998</v>
      </c>
      <c r="I51" s="25">
        <f t="shared" si="15"/>
        <v>48.0687</v>
      </c>
      <c r="J51" s="25">
        <f t="shared" si="15"/>
        <v>-1286.365</v>
      </c>
      <c r="K51" s="25">
        <f t="shared" si="15"/>
        <v>1642.1</v>
      </c>
      <c r="L51" s="25">
        <f t="shared" si="15"/>
        <v>5365.9066999999995</v>
      </c>
    </row>
    <row r="52" spans="1:12" hidden="1">
      <c r="A52" s="12" t="s">
        <v>64</v>
      </c>
      <c r="B52" s="24" t="s">
        <v>27</v>
      </c>
      <c r="C52" s="24" t="s">
        <v>22</v>
      </c>
      <c r="D52" s="24" t="s">
        <v>61</v>
      </c>
      <c r="E52" s="24" t="s">
        <v>63</v>
      </c>
      <c r="F52" s="24" t="s">
        <v>65</v>
      </c>
      <c r="G52" s="25">
        <v>5000</v>
      </c>
      <c r="H52" s="26">
        <f>-10.897-15-12</f>
        <v>-37.896999999999998</v>
      </c>
      <c r="I52" s="27">
        <v>48.0687</v>
      </c>
      <c r="J52" s="27">
        <f>-968.684-300-17.681</f>
        <v>-1286.365</v>
      </c>
      <c r="K52" s="27">
        <v>1642.1</v>
      </c>
      <c r="L52" s="16">
        <f t="shared" si="6"/>
        <v>5365.9066999999995</v>
      </c>
    </row>
    <row r="53" spans="1:12">
      <c r="A53" s="242" t="s">
        <v>66</v>
      </c>
      <c r="B53" s="247"/>
      <c r="C53" s="243" t="s">
        <v>22</v>
      </c>
      <c r="D53" s="243" t="s">
        <v>67</v>
      </c>
      <c r="E53" s="243"/>
      <c r="F53" s="243"/>
      <c r="G53" s="254">
        <f>G54+G58+G65</f>
        <v>1627.8000000000002</v>
      </c>
      <c r="H53" s="254">
        <f t="shared" ref="H53:L53" si="16">H54+H58+H65</f>
        <v>989.5</v>
      </c>
      <c r="I53" s="254">
        <f t="shared" si="16"/>
        <v>44</v>
      </c>
      <c r="J53" s="254">
        <f t="shared" si="16"/>
        <v>0</v>
      </c>
      <c r="K53" s="254">
        <f t="shared" si="16"/>
        <v>0</v>
      </c>
      <c r="L53" s="254">
        <f t="shared" si="16"/>
        <v>2661.3</v>
      </c>
    </row>
    <row r="54" spans="1:12">
      <c r="A54" s="242" t="s">
        <v>68</v>
      </c>
      <c r="B54" s="247" t="s">
        <v>27</v>
      </c>
      <c r="C54" s="243" t="s">
        <v>22</v>
      </c>
      <c r="D54" s="243" t="s">
        <v>67</v>
      </c>
      <c r="E54" s="243" t="s">
        <v>69</v>
      </c>
      <c r="F54" s="243"/>
      <c r="G54" s="254">
        <f>G55</f>
        <v>0</v>
      </c>
      <c r="H54" s="254">
        <f>H55</f>
        <v>500</v>
      </c>
      <c r="I54" s="254">
        <f>I55</f>
        <v>44</v>
      </c>
      <c r="J54" s="254">
        <f>J55</f>
        <v>0</v>
      </c>
      <c r="K54" s="254">
        <f t="shared" ref="K54:L54" si="17">K55</f>
        <v>0</v>
      </c>
      <c r="L54" s="254">
        <f t="shared" si="17"/>
        <v>544</v>
      </c>
    </row>
    <row r="55" spans="1:12" ht="38.25">
      <c r="A55" s="242" t="s">
        <v>70</v>
      </c>
      <c r="B55" s="247" t="s">
        <v>27</v>
      </c>
      <c r="C55" s="243" t="s">
        <v>22</v>
      </c>
      <c r="D55" s="243" t="s">
        <v>67</v>
      </c>
      <c r="E55" s="243" t="s">
        <v>71</v>
      </c>
      <c r="F55" s="243"/>
      <c r="G55" s="254">
        <f>G57+G56</f>
        <v>0</v>
      </c>
      <c r="H55" s="254">
        <f>H57+H56</f>
        <v>500</v>
      </c>
      <c r="I55" s="254">
        <f>I57+I56</f>
        <v>44</v>
      </c>
      <c r="J55" s="254">
        <f>J57+J56</f>
        <v>0</v>
      </c>
      <c r="K55" s="254">
        <f t="shared" ref="K55:L55" si="18">K57+K56</f>
        <v>0</v>
      </c>
      <c r="L55" s="254">
        <f t="shared" si="18"/>
        <v>544</v>
      </c>
    </row>
    <row r="56" spans="1:12" ht="25.5">
      <c r="A56" s="255" t="s">
        <v>41</v>
      </c>
      <c r="B56" s="247" t="s">
        <v>27</v>
      </c>
      <c r="C56" s="247" t="s">
        <v>22</v>
      </c>
      <c r="D56" s="247" t="s">
        <v>67</v>
      </c>
      <c r="E56" s="247" t="s">
        <v>71</v>
      </c>
      <c r="F56" s="247" t="s">
        <v>42</v>
      </c>
      <c r="G56" s="254"/>
      <c r="H56" s="254"/>
      <c r="I56" s="257">
        <v>198.04</v>
      </c>
      <c r="J56" s="257"/>
      <c r="K56" s="257"/>
      <c r="L56" s="250">
        <f t="shared" si="6"/>
        <v>198.04</v>
      </c>
    </row>
    <row r="57" spans="1:12" ht="25.5">
      <c r="A57" s="255" t="s">
        <v>43</v>
      </c>
      <c r="B57" s="247" t="s">
        <v>27</v>
      </c>
      <c r="C57" s="247" t="s">
        <v>22</v>
      </c>
      <c r="D57" s="247" t="s">
        <v>67</v>
      </c>
      <c r="E57" s="247" t="s">
        <v>71</v>
      </c>
      <c r="F57" s="247" t="s">
        <v>44</v>
      </c>
      <c r="G57" s="256"/>
      <c r="H57" s="256">
        <v>500</v>
      </c>
      <c r="I57" s="257">
        <f>-198.04+44</f>
        <v>-154.04</v>
      </c>
      <c r="J57" s="257"/>
      <c r="K57" s="257"/>
      <c r="L57" s="250">
        <f t="shared" si="6"/>
        <v>345.96000000000004</v>
      </c>
    </row>
    <row r="58" spans="1:12">
      <c r="A58" s="242" t="s">
        <v>72</v>
      </c>
      <c r="B58" s="247"/>
      <c r="C58" s="243" t="s">
        <v>22</v>
      </c>
      <c r="D58" s="243" t="s">
        <v>67</v>
      </c>
      <c r="E58" s="243" t="s">
        <v>73</v>
      </c>
      <c r="F58" s="243"/>
      <c r="G58" s="254">
        <f>G59</f>
        <v>1427.8000000000002</v>
      </c>
      <c r="H58" s="254">
        <f>H59</f>
        <v>489.5</v>
      </c>
      <c r="I58" s="254">
        <f>I59</f>
        <v>0</v>
      </c>
      <c r="J58" s="254">
        <f>J59</f>
        <v>0</v>
      </c>
      <c r="K58" s="254">
        <f t="shared" ref="K58:L58" si="19">K59</f>
        <v>0</v>
      </c>
      <c r="L58" s="254">
        <f t="shared" si="19"/>
        <v>1917.3</v>
      </c>
    </row>
    <row r="59" spans="1:12" ht="25.5">
      <c r="A59" s="242" t="s">
        <v>74</v>
      </c>
      <c r="B59" s="243" t="s">
        <v>27</v>
      </c>
      <c r="C59" s="243" t="s">
        <v>22</v>
      </c>
      <c r="D59" s="243" t="s">
        <v>67</v>
      </c>
      <c r="E59" s="243" t="s">
        <v>75</v>
      </c>
      <c r="F59" s="243"/>
      <c r="G59" s="254">
        <f>G60+G62</f>
        <v>1427.8000000000002</v>
      </c>
      <c r="H59" s="254">
        <f>H60+H62</f>
        <v>489.5</v>
      </c>
      <c r="I59" s="254">
        <f>I60+I62</f>
        <v>0</v>
      </c>
      <c r="J59" s="254">
        <f>J60+J62</f>
        <v>0</v>
      </c>
      <c r="K59" s="254">
        <f t="shared" ref="K59:L59" si="20">K60+K62</f>
        <v>0</v>
      </c>
      <c r="L59" s="254">
        <f t="shared" si="20"/>
        <v>1917.3</v>
      </c>
    </row>
    <row r="60" spans="1:12" s="20" customFormat="1" ht="25.5">
      <c r="A60" s="242" t="s">
        <v>76</v>
      </c>
      <c r="B60" s="243" t="s">
        <v>27</v>
      </c>
      <c r="C60" s="243" t="s">
        <v>22</v>
      </c>
      <c r="D60" s="243" t="s">
        <v>67</v>
      </c>
      <c r="E60" s="243" t="s">
        <v>77</v>
      </c>
      <c r="F60" s="243"/>
      <c r="G60" s="254">
        <f>G61</f>
        <v>200</v>
      </c>
      <c r="H60" s="254">
        <f>H61</f>
        <v>0</v>
      </c>
      <c r="I60" s="254">
        <f>I61</f>
        <v>0</v>
      </c>
      <c r="J60" s="254">
        <f>J61</f>
        <v>0</v>
      </c>
      <c r="K60" s="254">
        <f t="shared" ref="K60:L60" si="21">K61</f>
        <v>0</v>
      </c>
      <c r="L60" s="254">
        <f t="shared" si="21"/>
        <v>200</v>
      </c>
    </row>
    <row r="61" spans="1:12" ht="25.5">
      <c r="A61" s="255" t="s">
        <v>43</v>
      </c>
      <c r="B61" s="247" t="s">
        <v>27</v>
      </c>
      <c r="C61" s="247" t="s">
        <v>22</v>
      </c>
      <c r="D61" s="247" t="s">
        <v>67</v>
      </c>
      <c r="E61" s="247" t="s">
        <v>77</v>
      </c>
      <c r="F61" s="247" t="s">
        <v>44</v>
      </c>
      <c r="G61" s="256">
        <v>200</v>
      </c>
      <c r="H61" s="258"/>
      <c r="I61" s="259"/>
      <c r="J61" s="259"/>
      <c r="K61" s="259"/>
      <c r="L61" s="250">
        <f t="shared" si="6"/>
        <v>200</v>
      </c>
    </row>
    <row r="62" spans="1:12" s="20" customFormat="1" ht="25.5">
      <c r="A62" s="242" t="s">
        <v>78</v>
      </c>
      <c r="B62" s="243" t="s">
        <v>27</v>
      </c>
      <c r="C62" s="243" t="s">
        <v>22</v>
      </c>
      <c r="D62" s="243" t="s">
        <v>67</v>
      </c>
      <c r="E62" s="243" t="s">
        <v>79</v>
      </c>
      <c r="F62" s="243"/>
      <c r="G62" s="254">
        <f>G63+G64</f>
        <v>1227.8000000000002</v>
      </c>
      <c r="H62" s="254">
        <f>H63+H64</f>
        <v>489.5</v>
      </c>
      <c r="I62" s="254">
        <f>I63+I64</f>
        <v>0</v>
      </c>
      <c r="J62" s="254">
        <f>J63+J64</f>
        <v>0</v>
      </c>
      <c r="K62" s="254">
        <f t="shared" ref="K62:L62" si="22">K63+K64</f>
        <v>0</v>
      </c>
      <c r="L62" s="254">
        <f t="shared" si="22"/>
        <v>1717.3</v>
      </c>
    </row>
    <row r="63" spans="1:12" ht="25.5">
      <c r="A63" s="255" t="s">
        <v>43</v>
      </c>
      <c r="B63" s="247" t="s">
        <v>27</v>
      </c>
      <c r="C63" s="247" t="s">
        <v>22</v>
      </c>
      <c r="D63" s="247" t="s">
        <v>67</v>
      </c>
      <c r="E63" s="247" t="s">
        <v>79</v>
      </c>
      <c r="F63" s="247" t="s">
        <v>44</v>
      </c>
      <c r="G63" s="256">
        <v>526.20000000000005</v>
      </c>
      <c r="H63" s="258">
        <f>120</f>
        <v>120</v>
      </c>
      <c r="I63" s="259"/>
      <c r="J63" s="259"/>
      <c r="K63" s="259"/>
      <c r="L63" s="250">
        <f t="shared" si="6"/>
        <v>646.20000000000005</v>
      </c>
    </row>
    <row r="64" spans="1:12">
      <c r="A64" s="246" t="s">
        <v>80</v>
      </c>
      <c r="B64" s="247" t="s">
        <v>27</v>
      </c>
      <c r="C64" s="247" t="s">
        <v>22</v>
      </c>
      <c r="D64" s="247" t="s">
        <v>67</v>
      </c>
      <c r="E64" s="247" t="s">
        <v>79</v>
      </c>
      <c r="F64" s="247" t="s">
        <v>81</v>
      </c>
      <c r="G64" s="256">
        <v>701.6</v>
      </c>
      <c r="H64" s="258">
        <f>174.5+100+95</f>
        <v>369.5</v>
      </c>
      <c r="I64" s="259"/>
      <c r="J64" s="259"/>
      <c r="K64" s="259"/>
      <c r="L64" s="250">
        <f t="shared" si="6"/>
        <v>1071.0999999999999</v>
      </c>
    </row>
    <row r="65" spans="1:12" ht="38.25">
      <c r="A65" s="269" t="s">
        <v>82</v>
      </c>
      <c r="B65" s="243" t="s">
        <v>27</v>
      </c>
      <c r="C65" s="243" t="s">
        <v>22</v>
      </c>
      <c r="D65" s="243" t="s">
        <v>67</v>
      </c>
      <c r="E65" s="243" t="s">
        <v>83</v>
      </c>
      <c r="F65" s="243"/>
      <c r="G65" s="254">
        <f>G66</f>
        <v>200</v>
      </c>
      <c r="H65" s="254">
        <f>H66</f>
        <v>0</v>
      </c>
      <c r="I65" s="254">
        <f>I66</f>
        <v>0</v>
      </c>
      <c r="J65" s="254">
        <f>J66</f>
        <v>0</v>
      </c>
      <c r="K65" s="254">
        <f t="shared" ref="K65:L65" si="23">K66</f>
        <v>0</v>
      </c>
      <c r="L65" s="254">
        <f t="shared" si="23"/>
        <v>200</v>
      </c>
    </row>
    <row r="66" spans="1:12" ht="30" customHeight="1">
      <c r="A66" s="269" t="s">
        <v>84</v>
      </c>
      <c r="B66" s="243"/>
      <c r="C66" s="243" t="s">
        <v>22</v>
      </c>
      <c r="D66" s="243" t="s">
        <v>67</v>
      </c>
      <c r="E66" s="243" t="s">
        <v>85</v>
      </c>
      <c r="F66" s="243"/>
      <c r="G66" s="254">
        <f>G68+G67</f>
        <v>200</v>
      </c>
      <c r="H66" s="254">
        <f>H68+H67</f>
        <v>0</v>
      </c>
      <c r="I66" s="254">
        <f>I68+I67</f>
        <v>0</v>
      </c>
      <c r="J66" s="254">
        <f>J68+J67</f>
        <v>0</v>
      </c>
      <c r="K66" s="254">
        <f t="shared" ref="K66:L66" si="24">K68+K67</f>
        <v>0</v>
      </c>
      <c r="L66" s="254">
        <f t="shared" si="24"/>
        <v>200</v>
      </c>
    </row>
    <row r="67" spans="1:12" ht="30" customHeight="1">
      <c r="A67" s="255" t="s">
        <v>35</v>
      </c>
      <c r="B67" s="247" t="s">
        <v>27</v>
      </c>
      <c r="C67" s="247" t="s">
        <v>22</v>
      </c>
      <c r="D67" s="247" t="s">
        <v>67</v>
      </c>
      <c r="E67" s="247" t="s">
        <v>85</v>
      </c>
      <c r="F67" s="247" t="s">
        <v>36</v>
      </c>
      <c r="G67" s="256"/>
      <c r="H67" s="256">
        <v>11.2</v>
      </c>
      <c r="I67" s="257"/>
      <c r="J67" s="257"/>
      <c r="K67" s="257"/>
      <c r="L67" s="250">
        <f t="shared" si="6"/>
        <v>11.2</v>
      </c>
    </row>
    <row r="68" spans="1:12" ht="25.5">
      <c r="A68" s="255" t="s">
        <v>43</v>
      </c>
      <c r="B68" s="247" t="s">
        <v>27</v>
      </c>
      <c r="C68" s="247" t="s">
        <v>22</v>
      </c>
      <c r="D68" s="247" t="s">
        <v>67</v>
      </c>
      <c r="E68" s="247" t="s">
        <v>85</v>
      </c>
      <c r="F68" s="247" t="s">
        <v>44</v>
      </c>
      <c r="G68" s="256">
        <v>200</v>
      </c>
      <c r="H68" s="258">
        <v>-11.2</v>
      </c>
      <c r="I68" s="259"/>
      <c r="J68" s="259"/>
      <c r="K68" s="259"/>
      <c r="L68" s="250">
        <f t="shared" si="6"/>
        <v>188.8</v>
      </c>
    </row>
    <row r="69" spans="1:12" ht="76.5" hidden="1">
      <c r="A69" s="9" t="s">
        <v>26</v>
      </c>
      <c r="B69" s="10" t="s">
        <v>27</v>
      </c>
      <c r="C69" s="10" t="s">
        <v>22</v>
      </c>
      <c r="D69" s="10" t="s">
        <v>67</v>
      </c>
      <c r="E69" s="10" t="s">
        <v>29</v>
      </c>
      <c r="F69" s="10"/>
      <c r="G69" s="49">
        <f>G71+G70</f>
        <v>0</v>
      </c>
      <c r="H69" s="49">
        <f>H71+H70</f>
        <v>0</v>
      </c>
      <c r="I69" s="49">
        <f>I71+I70</f>
        <v>86</v>
      </c>
      <c r="J69" s="49">
        <f>J71+J70</f>
        <v>74.300000000000011</v>
      </c>
      <c r="K69" s="49">
        <f t="shared" ref="K69:L69" si="25">K71+K70</f>
        <v>0</v>
      </c>
      <c r="L69" s="49">
        <f t="shared" si="25"/>
        <v>160.30000000000001</v>
      </c>
    </row>
    <row r="70" spans="1:12" s="52" customFormat="1" ht="38.25" hidden="1">
      <c r="A70" s="28" t="s">
        <v>86</v>
      </c>
      <c r="B70" s="13" t="s">
        <v>27</v>
      </c>
      <c r="C70" s="13" t="s">
        <v>22</v>
      </c>
      <c r="D70" s="13" t="s">
        <v>67</v>
      </c>
      <c r="E70" s="13" t="s">
        <v>29</v>
      </c>
      <c r="F70" s="13" t="s">
        <v>87</v>
      </c>
      <c r="G70" s="50"/>
      <c r="H70" s="50"/>
      <c r="I70" s="51"/>
      <c r="J70" s="51">
        <f>86+74.3</f>
        <v>160.30000000000001</v>
      </c>
      <c r="K70" s="51"/>
      <c r="L70" s="16">
        <f t="shared" si="6"/>
        <v>160.30000000000001</v>
      </c>
    </row>
    <row r="71" spans="1:12" ht="38.25" hidden="1">
      <c r="A71" s="28" t="s">
        <v>86</v>
      </c>
      <c r="B71" s="13" t="s">
        <v>27</v>
      </c>
      <c r="C71" s="13" t="s">
        <v>22</v>
      </c>
      <c r="D71" s="13" t="s">
        <v>67</v>
      </c>
      <c r="E71" s="13" t="s">
        <v>29</v>
      </c>
      <c r="F71" s="13" t="s">
        <v>81</v>
      </c>
      <c r="G71" s="45"/>
      <c r="H71" s="26"/>
      <c r="I71" s="27">
        <v>86</v>
      </c>
      <c r="J71" s="27">
        <v>-86</v>
      </c>
      <c r="K71" s="27"/>
      <c r="L71" s="16">
        <f t="shared" si="6"/>
        <v>0</v>
      </c>
    </row>
    <row r="72" spans="1:12" s="20" customFormat="1" ht="25.5" hidden="1">
      <c r="A72" s="53" t="s">
        <v>88</v>
      </c>
      <c r="B72" s="22" t="s">
        <v>27</v>
      </c>
      <c r="C72" s="22" t="s">
        <v>22</v>
      </c>
      <c r="D72" s="22" t="s">
        <v>67</v>
      </c>
      <c r="E72" s="22" t="s">
        <v>89</v>
      </c>
      <c r="F72" s="22"/>
      <c r="G72" s="54">
        <f>G73+G74</f>
        <v>9037.6659999999993</v>
      </c>
      <c r="H72" s="54">
        <f>H73+H74</f>
        <v>4575.2</v>
      </c>
      <c r="I72" s="54">
        <f>I73+I74</f>
        <v>-48.0687</v>
      </c>
      <c r="J72" s="54">
        <f>J73+J74</f>
        <v>0</v>
      </c>
      <c r="K72" s="54">
        <f t="shared" ref="K72:L72" si="26">K73+K74</f>
        <v>200</v>
      </c>
      <c r="L72" s="54">
        <f t="shared" si="26"/>
        <v>13764.797299999998</v>
      </c>
    </row>
    <row r="73" spans="1:12" ht="38.25" hidden="1">
      <c r="A73" s="28" t="s">
        <v>86</v>
      </c>
      <c r="B73" s="24" t="s">
        <v>27</v>
      </c>
      <c r="C73" s="24" t="s">
        <v>22</v>
      </c>
      <c r="D73" s="24" t="s">
        <v>67</v>
      </c>
      <c r="E73" s="24" t="s">
        <v>89</v>
      </c>
      <c r="F73" s="24" t="s">
        <v>87</v>
      </c>
      <c r="G73" s="45">
        <v>8782.866</v>
      </c>
      <c r="H73" s="26">
        <f>300+2621.2</f>
        <v>2921.2</v>
      </c>
      <c r="I73" s="27">
        <v>-48.0687</v>
      </c>
      <c r="J73" s="27"/>
      <c r="K73" s="27"/>
      <c r="L73" s="16">
        <f t="shared" si="6"/>
        <v>11655.997299999999</v>
      </c>
    </row>
    <row r="74" spans="1:12" hidden="1">
      <c r="A74" s="12" t="s">
        <v>80</v>
      </c>
      <c r="B74" s="24" t="s">
        <v>27</v>
      </c>
      <c r="C74" s="24" t="s">
        <v>22</v>
      </c>
      <c r="D74" s="24" t="s">
        <v>67</v>
      </c>
      <c r="E74" s="24" t="s">
        <v>89</v>
      </c>
      <c r="F74" s="24" t="s">
        <v>81</v>
      </c>
      <c r="G74" s="45">
        <v>254.8</v>
      </c>
      <c r="H74" s="26">
        <f>600+80+974</f>
        <v>1654</v>
      </c>
      <c r="I74" s="27"/>
      <c r="J74" s="27"/>
      <c r="K74" s="27">
        <v>200</v>
      </c>
      <c r="L74" s="16">
        <f t="shared" si="6"/>
        <v>2108.8000000000002</v>
      </c>
    </row>
    <row r="75" spans="1:12" s="31" customFormat="1" ht="38.25" hidden="1">
      <c r="A75" s="55" t="s">
        <v>90</v>
      </c>
      <c r="B75" s="10" t="s">
        <v>27</v>
      </c>
      <c r="C75" s="10" t="s">
        <v>22</v>
      </c>
      <c r="D75" s="10" t="s">
        <v>67</v>
      </c>
      <c r="E75" s="10" t="s">
        <v>91</v>
      </c>
      <c r="F75" s="10"/>
      <c r="G75" s="11">
        <f>G79+G76+G78+G77</f>
        <v>951.7</v>
      </c>
      <c r="H75" s="11">
        <f>H79+H76+H78+H77</f>
        <v>0</v>
      </c>
      <c r="I75" s="11">
        <f>I79+I76+I78+I77</f>
        <v>0</v>
      </c>
      <c r="J75" s="11">
        <f>J79+J76+J78+J77</f>
        <v>41.3</v>
      </c>
      <c r="K75" s="11">
        <f>K79+K76+K78+K77</f>
        <v>0</v>
      </c>
      <c r="L75" s="11">
        <f t="shared" ref="L75" si="27">L79+L76+L78+L77</f>
        <v>993</v>
      </c>
    </row>
    <row r="76" spans="1:12" hidden="1">
      <c r="A76" s="12" t="s">
        <v>30</v>
      </c>
      <c r="B76" s="24" t="s">
        <v>27</v>
      </c>
      <c r="C76" s="24" t="s">
        <v>22</v>
      </c>
      <c r="D76" s="24" t="s">
        <v>67</v>
      </c>
      <c r="E76" s="24" t="s">
        <v>91</v>
      </c>
      <c r="F76" s="24" t="s">
        <v>31</v>
      </c>
      <c r="G76" s="25">
        <v>742</v>
      </c>
      <c r="H76" s="26"/>
      <c r="I76" s="27"/>
      <c r="J76" s="27">
        <v>41.3</v>
      </c>
      <c r="K76" s="27"/>
      <c r="L76" s="16">
        <f t="shared" si="6"/>
        <v>783.3</v>
      </c>
    </row>
    <row r="77" spans="1:12" ht="25.5" hidden="1">
      <c r="A77" s="28" t="s">
        <v>35</v>
      </c>
      <c r="B77" s="24" t="s">
        <v>27</v>
      </c>
      <c r="C77" s="24" t="s">
        <v>22</v>
      </c>
      <c r="D77" s="24" t="s">
        <v>67</v>
      </c>
      <c r="E77" s="24" t="s">
        <v>91</v>
      </c>
      <c r="F77" s="24" t="s">
        <v>36</v>
      </c>
      <c r="G77" s="25"/>
      <c r="H77" s="26"/>
      <c r="I77" s="27">
        <v>28</v>
      </c>
      <c r="J77" s="27"/>
      <c r="K77" s="27"/>
      <c r="L77" s="16">
        <f t="shared" si="6"/>
        <v>28</v>
      </c>
    </row>
    <row r="78" spans="1:12" ht="25.5" hidden="1">
      <c r="A78" s="28" t="s">
        <v>41</v>
      </c>
      <c r="B78" s="24" t="s">
        <v>27</v>
      </c>
      <c r="C78" s="24" t="s">
        <v>22</v>
      </c>
      <c r="D78" s="24" t="s">
        <v>67</v>
      </c>
      <c r="E78" s="24" t="s">
        <v>91</v>
      </c>
      <c r="F78" s="24" t="s">
        <v>42</v>
      </c>
      <c r="G78" s="25">
        <v>55</v>
      </c>
      <c r="H78" s="26"/>
      <c r="I78" s="27">
        <f>20+56.628+20.812</f>
        <v>97.44</v>
      </c>
      <c r="J78" s="27"/>
      <c r="K78" s="27"/>
      <c r="L78" s="16">
        <f t="shared" si="6"/>
        <v>152.44</v>
      </c>
    </row>
    <row r="79" spans="1:12" ht="25.5" hidden="1">
      <c r="A79" s="28" t="s">
        <v>43</v>
      </c>
      <c r="B79" s="24" t="s">
        <v>27</v>
      </c>
      <c r="C79" s="24" t="s">
        <v>22</v>
      </c>
      <c r="D79" s="24" t="s">
        <v>67</v>
      </c>
      <c r="E79" s="24" t="s">
        <v>91</v>
      </c>
      <c r="F79" s="24" t="s">
        <v>44</v>
      </c>
      <c r="G79" s="25">
        <v>154.69999999999999</v>
      </c>
      <c r="H79" s="26"/>
      <c r="I79" s="27">
        <f>-28-20-3.639-28.881-44.92</f>
        <v>-125.44000000000001</v>
      </c>
      <c r="J79" s="27"/>
      <c r="K79" s="27"/>
      <c r="L79" s="16">
        <f t="shared" si="6"/>
        <v>29.259999999999977</v>
      </c>
    </row>
    <row r="80" spans="1:12" s="31" customFormat="1" ht="63.75" hidden="1">
      <c r="A80" s="55" t="s">
        <v>92</v>
      </c>
      <c r="B80" s="10" t="s">
        <v>27</v>
      </c>
      <c r="C80" s="10" t="s">
        <v>22</v>
      </c>
      <c r="D80" s="10" t="s">
        <v>67</v>
      </c>
      <c r="E80" s="10" t="s">
        <v>93</v>
      </c>
      <c r="F80" s="10"/>
      <c r="G80" s="11">
        <f>G82+G81</f>
        <v>11.9</v>
      </c>
      <c r="H80" s="11">
        <f>H82+H81</f>
        <v>0</v>
      </c>
      <c r="I80" s="11">
        <f>I82+I81</f>
        <v>0</v>
      </c>
      <c r="J80" s="11">
        <f>J82+J81</f>
        <v>0</v>
      </c>
      <c r="K80" s="11">
        <f t="shared" ref="K80:L80" si="28">K82+K81</f>
        <v>0</v>
      </c>
      <c r="L80" s="11">
        <f t="shared" si="28"/>
        <v>11.9</v>
      </c>
    </row>
    <row r="81" spans="1:12" s="31" customFormat="1" ht="25.5" hidden="1">
      <c r="A81" s="28" t="s">
        <v>41</v>
      </c>
      <c r="B81" s="24" t="s">
        <v>27</v>
      </c>
      <c r="C81" s="24" t="s">
        <v>22</v>
      </c>
      <c r="D81" s="24" t="s">
        <v>67</v>
      </c>
      <c r="E81" s="24" t="s">
        <v>93</v>
      </c>
      <c r="F81" s="24" t="s">
        <v>42</v>
      </c>
      <c r="G81" s="14">
        <v>5</v>
      </c>
      <c r="H81" s="56"/>
      <c r="I81" s="57"/>
      <c r="J81" s="57"/>
      <c r="K81" s="57"/>
      <c r="L81" s="16">
        <f t="shared" si="6"/>
        <v>5</v>
      </c>
    </row>
    <row r="82" spans="1:12" ht="25.5" hidden="1">
      <c r="A82" s="28" t="s">
        <v>43</v>
      </c>
      <c r="B82" s="24" t="s">
        <v>27</v>
      </c>
      <c r="C82" s="24" t="s">
        <v>22</v>
      </c>
      <c r="D82" s="24" t="s">
        <v>67</v>
      </c>
      <c r="E82" s="24" t="s">
        <v>93</v>
      </c>
      <c r="F82" s="24" t="s">
        <v>44</v>
      </c>
      <c r="G82" s="25">
        <v>6.9</v>
      </c>
      <c r="H82" s="26"/>
      <c r="I82" s="27"/>
      <c r="J82" s="27"/>
      <c r="K82" s="27"/>
      <c r="L82" s="16">
        <f t="shared" si="6"/>
        <v>6.9</v>
      </c>
    </row>
    <row r="83" spans="1:12" s="31" customFormat="1" ht="51" hidden="1">
      <c r="A83" s="55" t="s">
        <v>94</v>
      </c>
      <c r="B83" s="10" t="s">
        <v>27</v>
      </c>
      <c r="C83" s="10" t="s">
        <v>22</v>
      </c>
      <c r="D83" s="10" t="s">
        <v>67</v>
      </c>
      <c r="E83" s="10" t="s">
        <v>95</v>
      </c>
      <c r="F83" s="10"/>
      <c r="G83" s="11">
        <f>G87+G84+G85+G86</f>
        <v>2495.4</v>
      </c>
      <c r="H83" s="11">
        <f>H87+H84+H85+H86</f>
        <v>0</v>
      </c>
      <c r="I83" s="11">
        <f>I87+I84+I85+I86</f>
        <v>0</v>
      </c>
      <c r="J83" s="11">
        <f>J87+J84+J85+J86</f>
        <v>0</v>
      </c>
      <c r="K83" s="11"/>
      <c r="L83" s="16">
        <f t="shared" si="6"/>
        <v>2495.4</v>
      </c>
    </row>
    <row r="84" spans="1:12" hidden="1">
      <c r="A84" s="12" t="s">
        <v>30</v>
      </c>
      <c r="B84" s="24" t="s">
        <v>27</v>
      </c>
      <c r="C84" s="24" t="s">
        <v>22</v>
      </c>
      <c r="D84" s="24" t="s">
        <v>67</v>
      </c>
      <c r="E84" s="24" t="s">
        <v>95</v>
      </c>
      <c r="F84" s="24" t="s">
        <v>31</v>
      </c>
      <c r="G84" s="25">
        <v>1955</v>
      </c>
      <c r="H84" s="26"/>
      <c r="I84" s="27"/>
      <c r="J84" s="27"/>
      <c r="K84" s="27"/>
      <c r="L84" s="16">
        <f t="shared" si="6"/>
        <v>1955</v>
      </c>
    </row>
    <row r="85" spans="1:12" ht="25.5" hidden="1">
      <c r="A85" s="28" t="s">
        <v>35</v>
      </c>
      <c r="B85" s="24" t="s">
        <v>27</v>
      </c>
      <c r="C85" s="24" t="s">
        <v>22</v>
      </c>
      <c r="D85" s="24" t="s">
        <v>67</v>
      </c>
      <c r="E85" s="24" t="s">
        <v>95</v>
      </c>
      <c r="F85" s="24" t="s">
        <v>36</v>
      </c>
      <c r="G85" s="25">
        <v>145.4</v>
      </c>
      <c r="H85" s="26"/>
      <c r="I85" s="27"/>
      <c r="J85" s="27"/>
      <c r="K85" s="27"/>
      <c r="L85" s="16">
        <f t="shared" si="6"/>
        <v>145.4</v>
      </c>
    </row>
    <row r="86" spans="1:12" ht="25.5" hidden="1">
      <c r="A86" s="30" t="s">
        <v>41</v>
      </c>
      <c r="B86" s="24" t="s">
        <v>27</v>
      </c>
      <c r="C86" s="24" t="s">
        <v>22</v>
      </c>
      <c r="D86" s="24" t="s">
        <v>67</v>
      </c>
      <c r="E86" s="24" t="s">
        <v>95</v>
      </c>
      <c r="F86" s="24" t="s">
        <v>42</v>
      </c>
      <c r="G86" s="25">
        <v>135</v>
      </c>
      <c r="H86" s="26"/>
      <c r="I86" s="27">
        <v>11</v>
      </c>
      <c r="J86" s="27"/>
      <c r="K86" s="27"/>
      <c r="L86" s="16">
        <f t="shared" si="6"/>
        <v>146</v>
      </c>
    </row>
    <row r="87" spans="1:12" ht="25.5" hidden="1">
      <c r="A87" s="30" t="s">
        <v>43</v>
      </c>
      <c r="B87" s="24" t="s">
        <v>27</v>
      </c>
      <c r="C87" s="24" t="s">
        <v>22</v>
      </c>
      <c r="D87" s="24" t="s">
        <v>67</v>
      </c>
      <c r="E87" s="24" t="s">
        <v>95</v>
      </c>
      <c r="F87" s="24" t="s">
        <v>44</v>
      </c>
      <c r="G87" s="25">
        <v>260</v>
      </c>
      <c r="H87" s="26"/>
      <c r="I87" s="27">
        <v>-11</v>
      </c>
      <c r="J87" s="27"/>
      <c r="K87" s="27"/>
      <c r="L87" s="16">
        <f t="shared" si="6"/>
        <v>249</v>
      </c>
    </row>
    <row r="88" spans="1:12" s="20" customFormat="1" ht="38.25" hidden="1">
      <c r="A88" s="58" t="s">
        <v>96</v>
      </c>
      <c r="B88" s="10" t="s">
        <v>27</v>
      </c>
      <c r="C88" s="10" t="s">
        <v>22</v>
      </c>
      <c r="D88" s="10" t="s">
        <v>67</v>
      </c>
      <c r="E88" s="10" t="s">
        <v>97</v>
      </c>
      <c r="F88" s="10"/>
      <c r="G88" s="11">
        <f>G89</f>
        <v>0</v>
      </c>
      <c r="H88" s="11">
        <f>H89</f>
        <v>2402.9</v>
      </c>
      <c r="I88" s="11">
        <f>I89</f>
        <v>0</v>
      </c>
      <c r="J88" s="11">
        <f>J89</f>
        <v>0</v>
      </c>
      <c r="K88" s="11">
        <f t="shared" ref="K88:L88" si="29">K89</f>
        <v>0</v>
      </c>
      <c r="L88" s="11">
        <f t="shared" si="29"/>
        <v>2402.9</v>
      </c>
    </row>
    <row r="89" spans="1:12" ht="25.5" hidden="1">
      <c r="A89" s="30" t="s">
        <v>43</v>
      </c>
      <c r="B89" s="24" t="s">
        <v>27</v>
      </c>
      <c r="C89" s="24" t="s">
        <v>22</v>
      </c>
      <c r="D89" s="24" t="s">
        <v>67</v>
      </c>
      <c r="E89" s="24" t="s">
        <v>97</v>
      </c>
      <c r="F89" s="24" t="s">
        <v>44</v>
      </c>
      <c r="G89" s="25"/>
      <c r="H89" s="26">
        <f>226.9+2176</f>
        <v>2402.9</v>
      </c>
      <c r="I89" s="27"/>
      <c r="J89" s="27"/>
      <c r="K89" s="27"/>
      <c r="L89" s="16">
        <f t="shared" ref="L89:L150" si="30">I89+H89+G89+J89+K89</f>
        <v>2402.9</v>
      </c>
    </row>
    <row r="90" spans="1:12" s="20" customFormat="1" ht="51" hidden="1">
      <c r="A90" s="59" t="s">
        <v>98</v>
      </c>
      <c r="B90" s="22" t="s">
        <v>27</v>
      </c>
      <c r="C90" s="22" t="s">
        <v>22</v>
      </c>
      <c r="D90" s="22" t="s">
        <v>67</v>
      </c>
      <c r="E90" s="22" t="s">
        <v>99</v>
      </c>
      <c r="F90" s="22"/>
      <c r="G90" s="23">
        <f>G91</f>
        <v>5373</v>
      </c>
      <c r="H90" s="23">
        <f>H91</f>
        <v>0</v>
      </c>
      <c r="I90" s="23">
        <f>I91</f>
        <v>-5373</v>
      </c>
      <c r="J90" s="23">
        <f>J91</f>
        <v>0</v>
      </c>
      <c r="K90" s="23">
        <f t="shared" ref="K90:L90" si="31">K91</f>
        <v>0</v>
      </c>
      <c r="L90" s="23">
        <f t="shared" si="31"/>
        <v>0</v>
      </c>
    </row>
    <row r="91" spans="1:12" hidden="1">
      <c r="A91" s="12" t="s">
        <v>64</v>
      </c>
      <c r="B91" s="24" t="s">
        <v>27</v>
      </c>
      <c r="C91" s="24" t="s">
        <v>22</v>
      </c>
      <c r="D91" s="24" t="s">
        <v>67</v>
      </c>
      <c r="E91" s="24" t="s">
        <v>99</v>
      </c>
      <c r="F91" s="24" t="s">
        <v>65</v>
      </c>
      <c r="G91" s="25">
        <v>5373</v>
      </c>
      <c r="H91" s="26"/>
      <c r="I91" s="27">
        <v>-5373</v>
      </c>
      <c r="J91" s="27"/>
      <c r="K91" s="27"/>
      <c r="L91" s="16">
        <f t="shared" si="30"/>
        <v>0</v>
      </c>
    </row>
    <row r="92" spans="1:12" s="20" customFormat="1" hidden="1">
      <c r="A92" s="60" t="s">
        <v>100</v>
      </c>
      <c r="B92" s="22" t="s">
        <v>27</v>
      </c>
      <c r="C92" s="22" t="s">
        <v>22</v>
      </c>
      <c r="D92" s="22" t="s">
        <v>67</v>
      </c>
      <c r="E92" s="22" t="s">
        <v>101</v>
      </c>
      <c r="F92" s="22"/>
      <c r="G92" s="23">
        <f>G93</f>
        <v>0</v>
      </c>
      <c r="H92" s="23">
        <f>H93</f>
        <v>0</v>
      </c>
      <c r="I92" s="23">
        <f>I93</f>
        <v>0</v>
      </c>
      <c r="J92" s="23">
        <f>J93</f>
        <v>3400</v>
      </c>
      <c r="K92" s="23">
        <f t="shared" ref="K92:L92" si="32">K93</f>
        <v>0</v>
      </c>
      <c r="L92" s="23">
        <f t="shared" si="32"/>
        <v>3400</v>
      </c>
    </row>
    <row r="93" spans="1:12" hidden="1">
      <c r="A93" s="12" t="s">
        <v>64</v>
      </c>
      <c r="B93" s="24" t="s">
        <v>27</v>
      </c>
      <c r="C93" s="24" t="s">
        <v>22</v>
      </c>
      <c r="D93" s="24" t="s">
        <v>67</v>
      </c>
      <c r="E93" s="24" t="s">
        <v>101</v>
      </c>
      <c r="F93" s="24" t="s">
        <v>65</v>
      </c>
      <c r="G93" s="25"/>
      <c r="H93" s="26"/>
      <c r="I93" s="27"/>
      <c r="J93" s="27">
        <v>3400</v>
      </c>
      <c r="K93" s="27"/>
      <c r="L93" s="16">
        <f t="shared" si="30"/>
        <v>3400</v>
      </c>
    </row>
    <row r="94" spans="1:12" s="20" customFormat="1" ht="25.5" hidden="1">
      <c r="A94" s="61" t="s">
        <v>102</v>
      </c>
      <c r="B94" s="10" t="s">
        <v>27</v>
      </c>
      <c r="C94" s="10" t="s">
        <v>22</v>
      </c>
      <c r="D94" s="10" t="s">
        <v>67</v>
      </c>
      <c r="E94" s="10" t="s">
        <v>103</v>
      </c>
      <c r="F94" s="10"/>
      <c r="G94" s="11">
        <f>G95</f>
        <v>0</v>
      </c>
      <c r="H94" s="11">
        <f>H95</f>
        <v>0</v>
      </c>
      <c r="I94" s="11">
        <f>I95</f>
        <v>0</v>
      </c>
      <c r="J94" s="11">
        <f>J95</f>
        <v>1231</v>
      </c>
      <c r="K94" s="11">
        <f t="shared" ref="K94:L94" si="33">K95</f>
        <v>0</v>
      </c>
      <c r="L94" s="11">
        <f t="shared" si="33"/>
        <v>1231</v>
      </c>
    </row>
    <row r="95" spans="1:12" ht="25.5" hidden="1">
      <c r="A95" s="62" t="s">
        <v>104</v>
      </c>
      <c r="B95" s="24" t="s">
        <v>27</v>
      </c>
      <c r="C95" s="24" t="s">
        <v>22</v>
      </c>
      <c r="D95" s="24" t="s">
        <v>67</v>
      </c>
      <c r="E95" s="24" t="s">
        <v>103</v>
      </c>
      <c r="F95" s="24" t="s">
        <v>105</v>
      </c>
      <c r="G95" s="25"/>
      <c r="H95" s="26"/>
      <c r="I95" s="27"/>
      <c r="J95" s="27">
        <v>1231</v>
      </c>
      <c r="K95" s="27"/>
      <c r="L95" s="16">
        <f t="shared" si="30"/>
        <v>1231</v>
      </c>
    </row>
    <row r="96" spans="1:12" s="20" customFormat="1" hidden="1">
      <c r="A96" s="35" t="s">
        <v>106</v>
      </c>
      <c r="B96" s="22" t="s">
        <v>27</v>
      </c>
      <c r="C96" s="22" t="s">
        <v>22</v>
      </c>
      <c r="D96" s="22" t="s">
        <v>67</v>
      </c>
      <c r="E96" s="22" t="s">
        <v>107</v>
      </c>
      <c r="F96" s="22"/>
      <c r="G96" s="23">
        <f>G97</f>
        <v>564.29</v>
      </c>
      <c r="H96" s="23">
        <f t="shared" ref="H96:L96" si="34">H97</f>
        <v>0</v>
      </c>
      <c r="I96" s="23">
        <f t="shared" si="34"/>
        <v>0</v>
      </c>
      <c r="J96" s="23">
        <f t="shared" si="34"/>
        <v>0</v>
      </c>
      <c r="K96" s="23">
        <f t="shared" si="34"/>
        <v>0</v>
      </c>
      <c r="L96" s="23">
        <f t="shared" si="34"/>
        <v>564.29</v>
      </c>
    </row>
    <row r="97" spans="1:16" ht="25.5" hidden="1">
      <c r="A97" s="62" t="s">
        <v>104</v>
      </c>
      <c r="B97" s="24" t="s">
        <v>27</v>
      </c>
      <c r="C97" s="24" t="s">
        <v>22</v>
      </c>
      <c r="D97" s="24" t="s">
        <v>67</v>
      </c>
      <c r="E97" s="24" t="s">
        <v>107</v>
      </c>
      <c r="F97" s="24" t="s">
        <v>105</v>
      </c>
      <c r="G97" s="25">
        <v>564.29</v>
      </c>
      <c r="H97" s="26"/>
      <c r="I97" s="27"/>
      <c r="J97" s="27"/>
      <c r="K97" s="27"/>
      <c r="L97" s="16">
        <f t="shared" si="30"/>
        <v>564.29</v>
      </c>
    </row>
    <row r="98" spans="1:16" s="20" customFormat="1" ht="25.5" hidden="1">
      <c r="A98" s="63" t="s">
        <v>108</v>
      </c>
      <c r="B98" s="22" t="s">
        <v>27</v>
      </c>
      <c r="C98" s="22" t="s">
        <v>22</v>
      </c>
      <c r="D98" s="22" t="s">
        <v>67</v>
      </c>
      <c r="E98" s="22" t="s">
        <v>109</v>
      </c>
      <c r="F98" s="22"/>
      <c r="G98" s="23">
        <f>G99</f>
        <v>0</v>
      </c>
      <c r="H98" s="23">
        <f>H99</f>
        <v>0</v>
      </c>
      <c r="I98" s="23">
        <f>I99</f>
        <v>127.872</v>
      </c>
      <c r="J98" s="23">
        <f>J99</f>
        <v>0</v>
      </c>
      <c r="K98" s="23">
        <f t="shared" ref="K98:L98" si="35">K99</f>
        <v>0</v>
      </c>
      <c r="L98" s="23">
        <f t="shared" si="35"/>
        <v>127.872</v>
      </c>
    </row>
    <row r="99" spans="1:16" ht="25.5" hidden="1">
      <c r="A99" s="30" t="s">
        <v>47</v>
      </c>
      <c r="B99" s="24" t="s">
        <v>27</v>
      </c>
      <c r="C99" s="24" t="s">
        <v>22</v>
      </c>
      <c r="D99" s="24" t="s">
        <v>67</v>
      </c>
      <c r="E99" s="24" t="s">
        <v>109</v>
      </c>
      <c r="F99" s="24" t="s">
        <v>48</v>
      </c>
      <c r="G99" s="25"/>
      <c r="H99" s="26"/>
      <c r="I99" s="27">
        <v>127.872</v>
      </c>
      <c r="J99" s="27"/>
      <c r="K99" s="27"/>
      <c r="L99" s="16">
        <f t="shared" si="30"/>
        <v>127.872</v>
      </c>
    </row>
    <row r="100" spans="1:16" hidden="1">
      <c r="A100" s="17" t="s">
        <v>110</v>
      </c>
      <c r="B100" s="18"/>
      <c r="C100" s="18" t="s">
        <v>28</v>
      </c>
      <c r="D100" s="18" t="s">
        <v>111</v>
      </c>
      <c r="E100" s="18"/>
      <c r="F100" s="24"/>
      <c r="G100" s="19">
        <f>G101+G103</f>
        <v>2234.1260000000002</v>
      </c>
      <c r="H100" s="19">
        <f>H101+H103</f>
        <v>0</v>
      </c>
      <c r="I100" s="19">
        <f>I101+I103</f>
        <v>0</v>
      </c>
      <c r="J100" s="19">
        <f>J101+J103</f>
        <v>197.65099999999998</v>
      </c>
      <c r="K100" s="19">
        <f t="shared" ref="K100:L100" si="36">K101+K103</f>
        <v>0</v>
      </c>
      <c r="L100" s="19">
        <f t="shared" si="36"/>
        <v>2431.777</v>
      </c>
    </row>
    <row r="101" spans="1:16" s="31" customFormat="1" ht="38.25" hidden="1">
      <c r="A101" s="55" t="s">
        <v>112</v>
      </c>
      <c r="B101" s="10" t="s">
        <v>27</v>
      </c>
      <c r="C101" s="10" t="s">
        <v>28</v>
      </c>
      <c r="D101" s="10" t="s">
        <v>111</v>
      </c>
      <c r="E101" s="10" t="s">
        <v>113</v>
      </c>
      <c r="F101" s="10"/>
      <c r="G101" s="11">
        <f>G102</f>
        <v>2234.1260000000002</v>
      </c>
      <c r="H101" s="11">
        <f>H102</f>
        <v>0</v>
      </c>
      <c r="I101" s="11">
        <f>I102</f>
        <v>0</v>
      </c>
      <c r="J101" s="11">
        <f>J102</f>
        <v>-112.09</v>
      </c>
      <c r="K101" s="11">
        <f t="shared" ref="K101:L101" si="37">K102</f>
        <v>0</v>
      </c>
      <c r="L101" s="11">
        <f t="shared" si="37"/>
        <v>2122.0360000000001</v>
      </c>
    </row>
    <row r="102" spans="1:16" hidden="1">
      <c r="A102" s="38" t="s">
        <v>114</v>
      </c>
      <c r="B102" s="24" t="s">
        <v>27</v>
      </c>
      <c r="C102" s="24" t="s">
        <v>28</v>
      </c>
      <c r="D102" s="24" t="s">
        <v>111</v>
      </c>
      <c r="E102" s="24" t="s">
        <v>113</v>
      </c>
      <c r="F102" s="24" t="s">
        <v>115</v>
      </c>
      <c r="G102" s="25">
        <v>2234.1260000000002</v>
      </c>
      <c r="H102" s="26"/>
      <c r="I102" s="27"/>
      <c r="J102" s="27">
        <v>-112.09</v>
      </c>
      <c r="K102" s="27"/>
      <c r="L102" s="16">
        <f t="shared" si="30"/>
        <v>2122.0360000000001</v>
      </c>
    </row>
    <row r="103" spans="1:16" s="20" customFormat="1" ht="89.25" hidden="1">
      <c r="A103" s="61" t="s">
        <v>116</v>
      </c>
      <c r="B103" s="10" t="s">
        <v>27</v>
      </c>
      <c r="C103" s="10" t="s">
        <v>28</v>
      </c>
      <c r="D103" s="10" t="s">
        <v>111</v>
      </c>
      <c r="E103" s="10" t="s">
        <v>117</v>
      </c>
      <c r="F103" s="10"/>
      <c r="G103" s="11">
        <f>G104</f>
        <v>0</v>
      </c>
      <c r="H103" s="11">
        <f>H104</f>
        <v>0</v>
      </c>
      <c r="I103" s="11">
        <f>I104</f>
        <v>0</v>
      </c>
      <c r="J103" s="11">
        <f>J104</f>
        <v>309.74099999999999</v>
      </c>
      <c r="K103" s="11">
        <f t="shared" ref="K103:L103" si="38">K104</f>
        <v>0</v>
      </c>
      <c r="L103" s="11">
        <f t="shared" si="38"/>
        <v>309.74099999999999</v>
      </c>
    </row>
    <row r="104" spans="1:16" hidden="1">
      <c r="A104" s="38"/>
      <c r="B104" s="24" t="s">
        <v>27</v>
      </c>
      <c r="C104" s="24" t="s">
        <v>28</v>
      </c>
      <c r="D104" s="24" t="s">
        <v>111</v>
      </c>
      <c r="E104" s="24" t="s">
        <v>117</v>
      </c>
      <c r="F104" s="24" t="s">
        <v>118</v>
      </c>
      <c r="G104" s="25"/>
      <c r="H104" s="26"/>
      <c r="I104" s="27"/>
      <c r="J104" s="27">
        <v>309.74099999999999</v>
      </c>
      <c r="K104" s="27"/>
      <c r="L104" s="16">
        <f t="shared" si="30"/>
        <v>309.74099999999999</v>
      </c>
    </row>
    <row r="105" spans="1:16" ht="38.25">
      <c r="A105" s="242" t="s">
        <v>119</v>
      </c>
      <c r="B105" s="243"/>
      <c r="C105" s="243" t="s">
        <v>111</v>
      </c>
      <c r="D105" s="243"/>
      <c r="E105" s="243"/>
      <c r="F105" s="243"/>
      <c r="G105" s="244">
        <f>G107+G122</f>
        <v>1150</v>
      </c>
      <c r="H105" s="244">
        <f t="shared" ref="H105:L105" si="39">H107+H122</f>
        <v>0</v>
      </c>
      <c r="I105" s="244">
        <f t="shared" si="39"/>
        <v>0</v>
      </c>
      <c r="J105" s="244">
        <f t="shared" si="39"/>
        <v>0</v>
      </c>
      <c r="K105" s="244">
        <f t="shared" si="39"/>
        <v>0</v>
      </c>
      <c r="L105" s="244">
        <f t="shared" si="39"/>
        <v>1150</v>
      </c>
    </row>
    <row r="106" spans="1:16">
      <c r="A106" s="251" t="s">
        <v>120</v>
      </c>
      <c r="B106" s="243"/>
      <c r="C106" s="243" t="s">
        <v>111</v>
      </c>
      <c r="D106" s="243" t="s">
        <v>28</v>
      </c>
      <c r="E106" s="243"/>
      <c r="F106" s="243"/>
      <c r="G106" s="244">
        <f>G108</f>
        <v>600</v>
      </c>
      <c r="H106" s="244">
        <f>H108</f>
        <v>0</v>
      </c>
      <c r="I106" s="244">
        <f>I108</f>
        <v>0</v>
      </c>
      <c r="J106" s="244">
        <f>J108</f>
        <v>0</v>
      </c>
      <c r="K106" s="244">
        <f t="shared" ref="K106:L106" si="40">K108</f>
        <v>0</v>
      </c>
      <c r="L106" s="244">
        <f t="shared" si="40"/>
        <v>600</v>
      </c>
    </row>
    <row r="107" spans="1:16" ht="28.5" customHeight="1">
      <c r="A107" s="251" t="s">
        <v>121</v>
      </c>
      <c r="B107" s="243" t="s">
        <v>27</v>
      </c>
      <c r="C107" s="243" t="s">
        <v>111</v>
      </c>
      <c r="D107" s="243" t="s">
        <v>28</v>
      </c>
      <c r="E107" s="243" t="s">
        <v>122</v>
      </c>
      <c r="F107" s="243"/>
      <c r="G107" s="244">
        <f>G108</f>
        <v>600</v>
      </c>
      <c r="H107" s="244">
        <f>H108</f>
        <v>0</v>
      </c>
      <c r="I107" s="244">
        <f>I108</f>
        <v>0</v>
      </c>
      <c r="J107" s="244">
        <f>J108</f>
        <v>0</v>
      </c>
      <c r="K107" s="244">
        <f t="shared" ref="K107:L107" si="41">K108</f>
        <v>0</v>
      </c>
      <c r="L107" s="244">
        <f t="shared" si="41"/>
        <v>600</v>
      </c>
      <c r="P107" s="1" t="s">
        <v>123</v>
      </c>
    </row>
    <row r="108" spans="1:16" s="20" customFormat="1" ht="39" customHeight="1">
      <c r="A108" s="251" t="s">
        <v>124</v>
      </c>
      <c r="B108" s="243" t="s">
        <v>27</v>
      </c>
      <c r="C108" s="243" t="s">
        <v>111</v>
      </c>
      <c r="D108" s="243" t="s">
        <v>28</v>
      </c>
      <c r="E108" s="243" t="s">
        <v>125</v>
      </c>
      <c r="F108" s="243"/>
      <c r="G108" s="244">
        <f>G115+G113+G111+G109+G117</f>
        <v>600</v>
      </c>
      <c r="H108" s="244">
        <f>H115+H113+H111+H109+H117</f>
        <v>0</v>
      </c>
      <c r="I108" s="244">
        <f>I115+I113+I111+I109+I117</f>
        <v>0</v>
      </c>
      <c r="J108" s="244">
        <f>J115+J113+J111+J109+J117</f>
        <v>0</v>
      </c>
      <c r="K108" s="244">
        <f t="shared" ref="K108:L108" si="42">K115+K113+K111+K109+K117</f>
        <v>0</v>
      </c>
      <c r="L108" s="244">
        <f t="shared" si="42"/>
        <v>600</v>
      </c>
    </row>
    <row r="109" spans="1:16" s="20" customFormat="1" ht="89.25">
      <c r="A109" s="251" t="s">
        <v>126</v>
      </c>
      <c r="B109" s="243" t="s">
        <v>27</v>
      </c>
      <c r="C109" s="243" t="s">
        <v>111</v>
      </c>
      <c r="D109" s="243" t="s">
        <v>28</v>
      </c>
      <c r="E109" s="243" t="s">
        <v>127</v>
      </c>
      <c r="F109" s="243"/>
      <c r="G109" s="244">
        <f>G110</f>
        <v>150</v>
      </c>
      <c r="H109" s="244">
        <f>H110</f>
        <v>0</v>
      </c>
      <c r="I109" s="244">
        <f>I110</f>
        <v>0</v>
      </c>
      <c r="J109" s="244">
        <f>J110</f>
        <v>0</v>
      </c>
      <c r="K109" s="244">
        <f t="shared" ref="K109:L109" si="43">K110</f>
        <v>0</v>
      </c>
      <c r="L109" s="244">
        <f t="shared" si="43"/>
        <v>150</v>
      </c>
    </row>
    <row r="110" spans="1:16" ht="25.5">
      <c r="A110" s="255" t="s">
        <v>43</v>
      </c>
      <c r="B110" s="247" t="s">
        <v>27</v>
      </c>
      <c r="C110" s="247" t="s">
        <v>111</v>
      </c>
      <c r="D110" s="247" t="s">
        <v>28</v>
      </c>
      <c r="E110" s="247" t="s">
        <v>127</v>
      </c>
      <c r="F110" s="247" t="s">
        <v>44</v>
      </c>
      <c r="G110" s="248">
        <v>150</v>
      </c>
      <c r="H110" s="258"/>
      <c r="I110" s="259"/>
      <c r="J110" s="259"/>
      <c r="K110" s="259"/>
      <c r="L110" s="250">
        <f t="shared" si="30"/>
        <v>150</v>
      </c>
    </row>
    <row r="111" spans="1:16" s="20" customFormat="1" ht="63.75">
      <c r="A111" s="251" t="s">
        <v>128</v>
      </c>
      <c r="B111" s="243" t="s">
        <v>27</v>
      </c>
      <c r="C111" s="243" t="s">
        <v>111</v>
      </c>
      <c r="D111" s="243" t="s">
        <v>28</v>
      </c>
      <c r="E111" s="243" t="s">
        <v>129</v>
      </c>
      <c r="F111" s="243"/>
      <c r="G111" s="244">
        <f>G112</f>
        <v>200</v>
      </c>
      <c r="H111" s="244">
        <f>H112</f>
        <v>0</v>
      </c>
      <c r="I111" s="244">
        <f>I112</f>
        <v>0</v>
      </c>
      <c r="J111" s="244">
        <f>J112</f>
        <v>0</v>
      </c>
      <c r="K111" s="244">
        <f t="shared" ref="K111:L111" si="44">K112</f>
        <v>0</v>
      </c>
      <c r="L111" s="244">
        <f t="shared" si="44"/>
        <v>200</v>
      </c>
    </row>
    <row r="112" spans="1:16" ht="25.5">
      <c r="A112" s="255" t="s">
        <v>43</v>
      </c>
      <c r="B112" s="247" t="s">
        <v>27</v>
      </c>
      <c r="C112" s="247" t="s">
        <v>111</v>
      </c>
      <c r="D112" s="247" t="s">
        <v>28</v>
      </c>
      <c r="E112" s="247" t="s">
        <v>129</v>
      </c>
      <c r="F112" s="247" t="s">
        <v>44</v>
      </c>
      <c r="G112" s="248">
        <v>200</v>
      </c>
      <c r="H112" s="258"/>
      <c r="I112" s="259"/>
      <c r="J112" s="259"/>
      <c r="K112" s="259"/>
      <c r="L112" s="250">
        <f t="shared" si="30"/>
        <v>200</v>
      </c>
    </row>
    <row r="113" spans="1:12" s="20" customFormat="1" ht="63.75">
      <c r="A113" s="251" t="s">
        <v>130</v>
      </c>
      <c r="B113" s="243" t="s">
        <v>27</v>
      </c>
      <c r="C113" s="243" t="s">
        <v>111</v>
      </c>
      <c r="D113" s="243" t="s">
        <v>28</v>
      </c>
      <c r="E113" s="243" t="s">
        <v>131</v>
      </c>
      <c r="F113" s="243"/>
      <c r="G113" s="244">
        <f>G114</f>
        <v>100</v>
      </c>
      <c r="H113" s="244">
        <f>H114</f>
        <v>0</v>
      </c>
      <c r="I113" s="244">
        <f>I114</f>
        <v>-20</v>
      </c>
      <c r="J113" s="244">
        <f>J114</f>
        <v>0</v>
      </c>
      <c r="K113" s="244">
        <f t="shared" ref="K113:L113" si="45">K114</f>
        <v>0</v>
      </c>
      <c r="L113" s="244">
        <f t="shared" si="45"/>
        <v>80</v>
      </c>
    </row>
    <row r="114" spans="1:12" ht="25.5">
      <c r="A114" s="255" t="s">
        <v>43</v>
      </c>
      <c r="B114" s="247" t="s">
        <v>27</v>
      </c>
      <c r="C114" s="247" t="s">
        <v>111</v>
      </c>
      <c r="D114" s="247" t="s">
        <v>28</v>
      </c>
      <c r="E114" s="247" t="s">
        <v>131</v>
      </c>
      <c r="F114" s="247" t="s">
        <v>44</v>
      </c>
      <c r="G114" s="248">
        <v>100</v>
      </c>
      <c r="H114" s="258"/>
      <c r="I114" s="259">
        <v>-20</v>
      </c>
      <c r="J114" s="259"/>
      <c r="K114" s="259"/>
      <c r="L114" s="250">
        <f t="shared" si="30"/>
        <v>80</v>
      </c>
    </row>
    <row r="115" spans="1:12" s="20" customFormat="1" ht="63.75">
      <c r="A115" s="251" t="s">
        <v>132</v>
      </c>
      <c r="B115" s="243" t="s">
        <v>27</v>
      </c>
      <c r="C115" s="243" t="s">
        <v>111</v>
      </c>
      <c r="D115" s="243" t="s">
        <v>28</v>
      </c>
      <c r="E115" s="243" t="s">
        <v>133</v>
      </c>
      <c r="F115" s="243"/>
      <c r="G115" s="244">
        <f>G116</f>
        <v>100</v>
      </c>
      <c r="H115" s="244">
        <f>H116</f>
        <v>0</v>
      </c>
      <c r="I115" s="244">
        <f>I116</f>
        <v>20</v>
      </c>
      <c r="J115" s="244">
        <f>J116</f>
        <v>0</v>
      </c>
      <c r="K115" s="244">
        <f t="shared" ref="K115:L115" si="46">K116</f>
        <v>0</v>
      </c>
      <c r="L115" s="244">
        <f t="shared" si="46"/>
        <v>120</v>
      </c>
    </row>
    <row r="116" spans="1:12" ht="25.5">
      <c r="A116" s="255" t="s">
        <v>43</v>
      </c>
      <c r="B116" s="247" t="s">
        <v>27</v>
      </c>
      <c r="C116" s="247" t="s">
        <v>111</v>
      </c>
      <c r="D116" s="247" t="s">
        <v>28</v>
      </c>
      <c r="E116" s="247" t="s">
        <v>133</v>
      </c>
      <c r="F116" s="247" t="s">
        <v>44</v>
      </c>
      <c r="G116" s="248">
        <v>100</v>
      </c>
      <c r="H116" s="258"/>
      <c r="I116" s="259">
        <v>20</v>
      </c>
      <c r="J116" s="259"/>
      <c r="K116" s="259"/>
      <c r="L116" s="250">
        <f t="shared" si="30"/>
        <v>120</v>
      </c>
    </row>
    <row r="117" spans="1:12" s="20" customFormat="1" ht="38.25">
      <c r="A117" s="251" t="s">
        <v>134</v>
      </c>
      <c r="B117" s="243" t="s">
        <v>27</v>
      </c>
      <c r="C117" s="243" t="s">
        <v>111</v>
      </c>
      <c r="D117" s="243" t="s">
        <v>28</v>
      </c>
      <c r="E117" s="243" t="s">
        <v>135</v>
      </c>
      <c r="F117" s="243"/>
      <c r="G117" s="244">
        <f>G118</f>
        <v>50</v>
      </c>
      <c r="H117" s="244">
        <f>H118</f>
        <v>0</v>
      </c>
      <c r="I117" s="244">
        <f>I118</f>
        <v>0</v>
      </c>
      <c r="J117" s="244">
        <f>J118</f>
        <v>0</v>
      </c>
      <c r="K117" s="244">
        <f t="shared" ref="K117:L117" si="47">K118</f>
        <v>0</v>
      </c>
      <c r="L117" s="244">
        <f t="shared" si="47"/>
        <v>50</v>
      </c>
    </row>
    <row r="118" spans="1:12" ht="25.5">
      <c r="A118" s="255" t="s">
        <v>43</v>
      </c>
      <c r="B118" s="247" t="s">
        <v>27</v>
      </c>
      <c r="C118" s="247" t="s">
        <v>111</v>
      </c>
      <c r="D118" s="247" t="s">
        <v>28</v>
      </c>
      <c r="E118" s="247" t="s">
        <v>135</v>
      </c>
      <c r="F118" s="247" t="s">
        <v>44</v>
      </c>
      <c r="G118" s="248">
        <v>50</v>
      </c>
      <c r="H118" s="258"/>
      <c r="I118" s="259"/>
      <c r="J118" s="259"/>
      <c r="K118" s="259"/>
      <c r="L118" s="250">
        <f t="shared" si="30"/>
        <v>50</v>
      </c>
    </row>
    <row r="119" spans="1:12" hidden="1">
      <c r="A119" s="17" t="s">
        <v>136</v>
      </c>
      <c r="B119" s="24"/>
      <c r="C119" s="18" t="s">
        <v>111</v>
      </c>
      <c r="D119" s="18" t="s">
        <v>38</v>
      </c>
      <c r="E119" s="24"/>
      <c r="F119" s="24"/>
      <c r="G119" s="19">
        <f>G120</f>
        <v>200</v>
      </c>
      <c r="H119" s="19">
        <f t="shared" ref="H119:L120" si="48">H120</f>
        <v>0</v>
      </c>
      <c r="I119" s="19">
        <f t="shared" si="48"/>
        <v>0</v>
      </c>
      <c r="J119" s="19">
        <f t="shared" si="48"/>
        <v>0</v>
      </c>
      <c r="K119" s="19">
        <f t="shared" si="48"/>
        <v>0</v>
      </c>
      <c r="L119" s="19">
        <f t="shared" si="48"/>
        <v>200</v>
      </c>
    </row>
    <row r="120" spans="1:12" s="31" customFormat="1" ht="38.25" hidden="1">
      <c r="A120" s="55" t="s">
        <v>137</v>
      </c>
      <c r="B120" s="10" t="s">
        <v>27</v>
      </c>
      <c r="C120" s="10" t="s">
        <v>111</v>
      </c>
      <c r="D120" s="10" t="s">
        <v>38</v>
      </c>
      <c r="E120" s="10" t="s">
        <v>138</v>
      </c>
      <c r="F120" s="10"/>
      <c r="G120" s="11">
        <f>G121</f>
        <v>200</v>
      </c>
      <c r="H120" s="11">
        <f t="shared" si="48"/>
        <v>0</v>
      </c>
      <c r="I120" s="11">
        <f t="shared" si="48"/>
        <v>0</v>
      </c>
      <c r="J120" s="11">
        <f t="shared" si="48"/>
        <v>0</v>
      </c>
      <c r="K120" s="11">
        <f t="shared" si="48"/>
        <v>0</v>
      </c>
      <c r="L120" s="11">
        <f t="shared" si="48"/>
        <v>200</v>
      </c>
    </row>
    <row r="121" spans="1:12" hidden="1">
      <c r="A121" s="38" t="s">
        <v>114</v>
      </c>
      <c r="B121" s="24" t="s">
        <v>27</v>
      </c>
      <c r="C121" s="24" t="s">
        <v>111</v>
      </c>
      <c r="D121" s="24" t="s">
        <v>38</v>
      </c>
      <c r="E121" s="24" t="s">
        <v>138</v>
      </c>
      <c r="F121" s="24" t="s">
        <v>115</v>
      </c>
      <c r="G121" s="25">
        <v>200</v>
      </c>
      <c r="H121" s="26"/>
      <c r="I121" s="27"/>
      <c r="J121" s="27"/>
      <c r="K121" s="27"/>
      <c r="L121" s="16">
        <f t="shared" si="30"/>
        <v>200</v>
      </c>
    </row>
    <row r="122" spans="1:12" ht="38.25">
      <c r="A122" s="251" t="s">
        <v>119</v>
      </c>
      <c r="B122" s="247"/>
      <c r="C122" s="243" t="s">
        <v>111</v>
      </c>
      <c r="D122" s="243" t="s">
        <v>139</v>
      </c>
      <c r="E122" s="247"/>
      <c r="F122" s="247"/>
      <c r="G122" s="244">
        <f>G123</f>
        <v>550</v>
      </c>
      <c r="H122" s="244">
        <f>H123</f>
        <v>0</v>
      </c>
      <c r="I122" s="244">
        <f>I123</f>
        <v>0</v>
      </c>
      <c r="J122" s="244">
        <f>J123</f>
        <v>0</v>
      </c>
      <c r="K122" s="244">
        <f t="shared" ref="K122:L122" si="49">K123</f>
        <v>0</v>
      </c>
      <c r="L122" s="244">
        <f t="shared" si="49"/>
        <v>550</v>
      </c>
    </row>
    <row r="123" spans="1:12" ht="51">
      <c r="A123" s="251" t="s">
        <v>140</v>
      </c>
      <c r="B123" s="243" t="s">
        <v>27</v>
      </c>
      <c r="C123" s="243" t="s">
        <v>111</v>
      </c>
      <c r="D123" s="243" t="s">
        <v>139</v>
      </c>
      <c r="E123" s="243" t="s">
        <v>141</v>
      </c>
      <c r="F123" s="243"/>
      <c r="G123" s="244">
        <f>G124+G126+G128</f>
        <v>550</v>
      </c>
      <c r="H123" s="244">
        <f>H124+H126+H128</f>
        <v>0</v>
      </c>
      <c r="I123" s="244">
        <f>I124+I126+I128</f>
        <v>0</v>
      </c>
      <c r="J123" s="244">
        <f>J124+J126+J128</f>
        <v>0</v>
      </c>
      <c r="K123" s="244">
        <f t="shared" ref="K123:L123" si="50">K124+K126+K128</f>
        <v>0</v>
      </c>
      <c r="L123" s="244">
        <f t="shared" si="50"/>
        <v>550</v>
      </c>
    </row>
    <row r="124" spans="1:12" ht="38.25">
      <c r="A124" s="252" t="s">
        <v>142</v>
      </c>
      <c r="B124" s="247" t="s">
        <v>27</v>
      </c>
      <c r="C124" s="247" t="s">
        <v>111</v>
      </c>
      <c r="D124" s="247" t="s">
        <v>139</v>
      </c>
      <c r="E124" s="247" t="s">
        <v>143</v>
      </c>
      <c r="F124" s="247"/>
      <c r="G124" s="248">
        <f>G125</f>
        <v>50</v>
      </c>
      <c r="H124" s="258"/>
      <c r="I124" s="259"/>
      <c r="J124" s="259"/>
      <c r="K124" s="259"/>
      <c r="L124" s="250">
        <f t="shared" si="30"/>
        <v>50</v>
      </c>
    </row>
    <row r="125" spans="1:12" ht="25.5">
      <c r="A125" s="255" t="s">
        <v>43</v>
      </c>
      <c r="B125" s="247" t="s">
        <v>27</v>
      </c>
      <c r="C125" s="247" t="s">
        <v>111</v>
      </c>
      <c r="D125" s="247" t="s">
        <v>139</v>
      </c>
      <c r="E125" s="247" t="s">
        <v>143</v>
      </c>
      <c r="F125" s="247" t="s">
        <v>44</v>
      </c>
      <c r="G125" s="248">
        <v>50</v>
      </c>
      <c r="H125" s="258"/>
      <c r="I125" s="259"/>
      <c r="J125" s="259"/>
      <c r="K125" s="259"/>
      <c r="L125" s="250">
        <f t="shared" si="30"/>
        <v>50</v>
      </c>
    </row>
    <row r="126" spans="1:12" ht="25.5">
      <c r="A126" s="265" t="s">
        <v>144</v>
      </c>
      <c r="B126" s="247" t="s">
        <v>27</v>
      </c>
      <c r="C126" s="247" t="s">
        <v>111</v>
      </c>
      <c r="D126" s="247" t="s">
        <v>139</v>
      </c>
      <c r="E126" s="247" t="s">
        <v>145</v>
      </c>
      <c r="F126" s="247"/>
      <c r="G126" s="248">
        <f>G127</f>
        <v>500</v>
      </c>
      <c r="H126" s="258"/>
      <c r="I126" s="259">
        <f>I127</f>
        <v>-95.768000000000001</v>
      </c>
      <c r="J126" s="259"/>
      <c r="K126" s="259"/>
      <c r="L126" s="250">
        <f t="shared" si="30"/>
        <v>404.23199999999997</v>
      </c>
    </row>
    <row r="127" spans="1:12" ht="25.5">
      <c r="A127" s="255" t="s">
        <v>43</v>
      </c>
      <c r="B127" s="247" t="s">
        <v>27</v>
      </c>
      <c r="C127" s="247" t="s">
        <v>111</v>
      </c>
      <c r="D127" s="247" t="s">
        <v>139</v>
      </c>
      <c r="E127" s="247" t="s">
        <v>145</v>
      </c>
      <c r="F127" s="247" t="s">
        <v>44</v>
      </c>
      <c r="G127" s="248">
        <v>500</v>
      </c>
      <c r="H127" s="258"/>
      <c r="I127" s="259">
        <v>-95.768000000000001</v>
      </c>
      <c r="J127" s="259"/>
      <c r="K127" s="259"/>
      <c r="L127" s="250">
        <f t="shared" si="30"/>
        <v>404.23199999999997</v>
      </c>
    </row>
    <row r="128" spans="1:12" ht="25.5">
      <c r="A128" s="255" t="s">
        <v>146</v>
      </c>
      <c r="B128" s="247" t="s">
        <v>27</v>
      </c>
      <c r="C128" s="247" t="s">
        <v>111</v>
      </c>
      <c r="D128" s="247" t="s">
        <v>139</v>
      </c>
      <c r="E128" s="247" t="s">
        <v>147</v>
      </c>
      <c r="F128" s="247"/>
      <c r="G128" s="248">
        <f>G129</f>
        <v>0</v>
      </c>
      <c r="H128" s="248">
        <f>H129</f>
        <v>0</v>
      </c>
      <c r="I128" s="248">
        <f>I129</f>
        <v>95.768000000000001</v>
      </c>
      <c r="J128" s="248"/>
      <c r="K128" s="249"/>
      <c r="L128" s="250">
        <f t="shared" si="30"/>
        <v>95.768000000000001</v>
      </c>
    </row>
    <row r="129" spans="1:13" ht="25.5">
      <c r="A129" s="255" t="s">
        <v>43</v>
      </c>
      <c r="B129" s="247" t="s">
        <v>27</v>
      </c>
      <c r="C129" s="247" t="s">
        <v>111</v>
      </c>
      <c r="D129" s="247" t="s">
        <v>139</v>
      </c>
      <c r="E129" s="247" t="s">
        <v>147</v>
      </c>
      <c r="F129" s="247" t="s">
        <v>44</v>
      </c>
      <c r="G129" s="248"/>
      <c r="H129" s="258"/>
      <c r="I129" s="259">
        <v>95.768000000000001</v>
      </c>
      <c r="J129" s="259"/>
      <c r="K129" s="259"/>
      <c r="L129" s="250">
        <f t="shared" si="30"/>
        <v>95.768000000000001</v>
      </c>
    </row>
    <row r="130" spans="1:13">
      <c r="A130" s="242" t="s">
        <v>148</v>
      </c>
      <c r="B130" s="243"/>
      <c r="C130" s="243" t="s">
        <v>38</v>
      </c>
      <c r="D130" s="243"/>
      <c r="E130" s="243"/>
      <c r="F130" s="243"/>
      <c r="G130" s="244">
        <f>G139+G185+G211+G256</f>
        <v>53459.413</v>
      </c>
      <c r="H130" s="244">
        <f t="shared" ref="H130:L130" si="51">H139+H185+H211+H256</f>
        <v>3126.6000000000013</v>
      </c>
      <c r="I130" s="244">
        <f t="shared" si="51"/>
        <v>3309.45</v>
      </c>
      <c r="J130" s="244">
        <f t="shared" si="51"/>
        <v>6000</v>
      </c>
      <c r="K130" s="244">
        <f t="shared" si="51"/>
        <v>1721.9</v>
      </c>
      <c r="L130" s="244">
        <f t="shared" si="51"/>
        <v>67617.362999999998</v>
      </c>
    </row>
    <row r="131" spans="1:13" hidden="1">
      <c r="A131" s="17" t="s">
        <v>149</v>
      </c>
      <c r="B131" s="18"/>
      <c r="C131" s="18" t="s">
        <v>38</v>
      </c>
      <c r="D131" s="18" t="s">
        <v>22</v>
      </c>
      <c r="E131" s="18"/>
      <c r="F131" s="18"/>
      <c r="G131" s="19">
        <f>G132+G137</f>
        <v>1077.2</v>
      </c>
      <c r="H131" s="19">
        <f>H132+H137</f>
        <v>0</v>
      </c>
      <c r="I131" s="19">
        <f>I132+I137</f>
        <v>0</v>
      </c>
      <c r="J131" s="19">
        <f>J132+J137</f>
        <v>59.603000000000002</v>
      </c>
      <c r="K131" s="19">
        <f t="shared" ref="K131:L131" si="52">K132+K137</f>
        <v>0</v>
      </c>
      <c r="L131" s="19">
        <f t="shared" si="52"/>
        <v>1136.8029999999999</v>
      </c>
    </row>
    <row r="132" spans="1:13" s="31" customFormat="1" ht="38.25" hidden="1">
      <c r="A132" s="55" t="s">
        <v>150</v>
      </c>
      <c r="B132" s="10" t="s">
        <v>27</v>
      </c>
      <c r="C132" s="10" t="s">
        <v>38</v>
      </c>
      <c r="D132" s="10" t="s">
        <v>22</v>
      </c>
      <c r="E132" s="10" t="s">
        <v>151</v>
      </c>
      <c r="F132" s="10"/>
      <c r="G132" s="11">
        <f>G136+G133+G134+G135</f>
        <v>1077.2</v>
      </c>
      <c r="H132" s="11">
        <f>H136+H133+H134+H135</f>
        <v>0</v>
      </c>
      <c r="I132" s="11">
        <f>I136+I133+I134+I135</f>
        <v>0</v>
      </c>
      <c r="J132" s="11">
        <f>J136+J133+J134+J135</f>
        <v>59.603000000000002</v>
      </c>
      <c r="K132" s="11">
        <f t="shared" ref="K132:L132" si="53">K136+K133+K134+K135</f>
        <v>0</v>
      </c>
      <c r="L132" s="11">
        <f t="shared" si="53"/>
        <v>1136.8029999999999</v>
      </c>
      <c r="M132" s="67"/>
    </row>
    <row r="133" spans="1:13" hidden="1">
      <c r="A133" s="12" t="s">
        <v>30</v>
      </c>
      <c r="B133" s="24" t="s">
        <v>27</v>
      </c>
      <c r="C133" s="24" t="s">
        <v>38</v>
      </c>
      <c r="D133" s="24" t="s">
        <v>22</v>
      </c>
      <c r="E133" s="24" t="s">
        <v>151</v>
      </c>
      <c r="F133" s="24" t="s">
        <v>31</v>
      </c>
      <c r="G133" s="25">
        <v>925.6</v>
      </c>
      <c r="H133" s="26"/>
      <c r="I133" s="27"/>
      <c r="J133" s="27">
        <v>59.603000000000002</v>
      </c>
      <c r="K133" s="27"/>
      <c r="L133" s="16">
        <f t="shared" si="30"/>
        <v>985.20299999999997</v>
      </c>
    </row>
    <row r="134" spans="1:13" ht="25.5" hidden="1">
      <c r="A134" s="28" t="s">
        <v>35</v>
      </c>
      <c r="B134" s="24" t="s">
        <v>27</v>
      </c>
      <c r="C134" s="24" t="s">
        <v>38</v>
      </c>
      <c r="D134" s="24" t="s">
        <v>22</v>
      </c>
      <c r="E134" s="24" t="s">
        <v>151</v>
      </c>
      <c r="F134" s="24" t="s">
        <v>36</v>
      </c>
      <c r="G134" s="25">
        <v>87.8</v>
      </c>
      <c r="H134" s="26"/>
      <c r="I134" s="27"/>
      <c r="J134" s="27"/>
      <c r="K134" s="27"/>
      <c r="L134" s="16">
        <f t="shared" si="30"/>
        <v>87.8</v>
      </c>
    </row>
    <row r="135" spans="1:13" ht="25.5" hidden="1">
      <c r="A135" s="28" t="s">
        <v>41</v>
      </c>
      <c r="B135" s="24" t="s">
        <v>27</v>
      </c>
      <c r="C135" s="24" t="s">
        <v>38</v>
      </c>
      <c r="D135" s="24" t="s">
        <v>22</v>
      </c>
      <c r="E135" s="24" t="s">
        <v>151</v>
      </c>
      <c r="F135" s="24" t="s">
        <v>42</v>
      </c>
      <c r="G135" s="25">
        <v>17</v>
      </c>
      <c r="H135" s="26"/>
      <c r="I135" s="27"/>
      <c r="J135" s="27"/>
      <c r="K135" s="27"/>
      <c r="L135" s="16">
        <f t="shared" si="30"/>
        <v>17</v>
      </c>
    </row>
    <row r="136" spans="1:13" ht="25.5" hidden="1">
      <c r="A136" s="28" t="s">
        <v>43</v>
      </c>
      <c r="B136" s="24" t="s">
        <v>27</v>
      </c>
      <c r="C136" s="24" t="s">
        <v>38</v>
      </c>
      <c r="D136" s="24" t="s">
        <v>22</v>
      </c>
      <c r="E136" s="24" t="s">
        <v>151</v>
      </c>
      <c r="F136" s="24" t="s">
        <v>44</v>
      </c>
      <c r="G136" s="25">
        <v>46.8</v>
      </c>
      <c r="H136" s="26"/>
      <c r="I136" s="27"/>
      <c r="J136" s="27"/>
      <c r="K136" s="27"/>
      <c r="L136" s="16">
        <f t="shared" si="30"/>
        <v>46.8</v>
      </c>
    </row>
    <row r="137" spans="1:13" s="31" customFormat="1" ht="38.25" hidden="1">
      <c r="A137" s="17" t="s">
        <v>152</v>
      </c>
      <c r="B137" s="18" t="s">
        <v>27</v>
      </c>
      <c r="C137" s="18" t="s">
        <v>38</v>
      </c>
      <c r="D137" s="18" t="s">
        <v>22</v>
      </c>
      <c r="E137" s="18" t="s">
        <v>153</v>
      </c>
      <c r="F137" s="18"/>
      <c r="G137" s="19">
        <f>G138</f>
        <v>0</v>
      </c>
      <c r="H137" s="56"/>
      <c r="I137" s="57"/>
      <c r="J137" s="57"/>
      <c r="K137" s="57"/>
      <c r="L137" s="16">
        <f t="shared" si="30"/>
        <v>0</v>
      </c>
    </row>
    <row r="138" spans="1:13" ht="25.5" hidden="1">
      <c r="A138" s="28" t="s">
        <v>43</v>
      </c>
      <c r="B138" s="24" t="s">
        <v>27</v>
      </c>
      <c r="C138" s="24" t="s">
        <v>38</v>
      </c>
      <c r="D138" s="24" t="s">
        <v>22</v>
      </c>
      <c r="E138" s="24" t="s">
        <v>153</v>
      </c>
      <c r="F138" s="24" t="s">
        <v>44</v>
      </c>
      <c r="G138" s="25"/>
      <c r="H138" s="26"/>
      <c r="I138" s="27"/>
      <c r="J138" s="27"/>
      <c r="K138" s="27"/>
      <c r="L138" s="16">
        <f t="shared" si="30"/>
        <v>0</v>
      </c>
    </row>
    <row r="139" spans="1:13">
      <c r="A139" s="251" t="s">
        <v>154</v>
      </c>
      <c r="B139" s="243"/>
      <c r="C139" s="243" t="s">
        <v>38</v>
      </c>
      <c r="D139" s="243" t="s">
        <v>49</v>
      </c>
      <c r="E139" s="243"/>
      <c r="F139" s="243"/>
      <c r="G139" s="244">
        <f>G140</f>
        <v>2300</v>
      </c>
      <c r="H139" s="244">
        <f t="shared" ref="H139:L139" si="54">H140</f>
        <v>650</v>
      </c>
      <c r="I139" s="244">
        <f t="shared" si="54"/>
        <v>81.45</v>
      </c>
      <c r="J139" s="244">
        <f t="shared" si="54"/>
        <v>0</v>
      </c>
      <c r="K139" s="244">
        <f t="shared" si="54"/>
        <v>0</v>
      </c>
      <c r="L139" s="244">
        <f t="shared" si="54"/>
        <v>3031.45</v>
      </c>
    </row>
    <row r="140" spans="1:13" ht="25.5">
      <c r="A140" s="251" t="s">
        <v>155</v>
      </c>
      <c r="B140" s="243" t="s">
        <v>27</v>
      </c>
      <c r="C140" s="243" t="s">
        <v>38</v>
      </c>
      <c r="D140" s="243" t="s">
        <v>49</v>
      </c>
      <c r="E140" s="243" t="s">
        <v>156</v>
      </c>
      <c r="F140" s="243"/>
      <c r="G140" s="244">
        <f>G141+G143+G145+G147+G149+G151+G153</f>
        <v>2300</v>
      </c>
      <c r="H140" s="244">
        <f>H141+H143+H145+H147+H149+H151+H153</f>
        <v>650</v>
      </c>
      <c r="I140" s="244">
        <f>I141+I143+I145+I147+I149+I151+I153</f>
        <v>81.45</v>
      </c>
      <c r="J140" s="244">
        <f>J141+J143+J145+J147+J149+J151+J153</f>
        <v>0</v>
      </c>
      <c r="K140" s="244">
        <f t="shared" ref="K140:L140" si="55">K141+K143+K145+K147+K149+K151+K153</f>
        <v>0</v>
      </c>
      <c r="L140" s="244">
        <f t="shared" si="55"/>
        <v>3031.45</v>
      </c>
    </row>
    <row r="141" spans="1:13" s="20" customFormat="1" ht="51">
      <c r="A141" s="251" t="s">
        <v>157</v>
      </c>
      <c r="B141" s="243" t="s">
        <v>27</v>
      </c>
      <c r="C141" s="243" t="s">
        <v>38</v>
      </c>
      <c r="D141" s="243" t="s">
        <v>49</v>
      </c>
      <c r="E141" s="243" t="s">
        <v>158</v>
      </c>
      <c r="F141" s="243"/>
      <c r="G141" s="244">
        <f>G142</f>
        <v>1000</v>
      </c>
      <c r="H141" s="244">
        <f>H142</f>
        <v>0</v>
      </c>
      <c r="I141" s="244">
        <f>I142</f>
        <v>0</v>
      </c>
      <c r="J141" s="244">
        <f>J142</f>
        <v>0</v>
      </c>
      <c r="K141" s="244">
        <f t="shared" ref="K141:L141" si="56">K142</f>
        <v>0</v>
      </c>
      <c r="L141" s="244">
        <f t="shared" si="56"/>
        <v>1000</v>
      </c>
    </row>
    <row r="142" spans="1:13" ht="38.25">
      <c r="A142" s="255" t="s">
        <v>159</v>
      </c>
      <c r="B142" s="247" t="s">
        <v>27</v>
      </c>
      <c r="C142" s="247" t="s">
        <v>38</v>
      </c>
      <c r="D142" s="247" t="s">
        <v>49</v>
      </c>
      <c r="E142" s="247" t="s">
        <v>158</v>
      </c>
      <c r="F142" s="247" t="s">
        <v>160</v>
      </c>
      <c r="G142" s="248">
        <v>1000</v>
      </c>
      <c r="H142" s="258"/>
      <c r="I142" s="259"/>
      <c r="J142" s="259"/>
      <c r="K142" s="259"/>
      <c r="L142" s="250">
        <f t="shared" si="30"/>
        <v>1000</v>
      </c>
    </row>
    <row r="143" spans="1:13" s="20" customFormat="1">
      <c r="A143" s="251" t="s">
        <v>161</v>
      </c>
      <c r="B143" s="243" t="s">
        <v>27</v>
      </c>
      <c r="C143" s="243" t="s">
        <v>38</v>
      </c>
      <c r="D143" s="243" t="s">
        <v>49</v>
      </c>
      <c r="E143" s="243" t="s">
        <v>162</v>
      </c>
      <c r="F143" s="243"/>
      <c r="G143" s="244">
        <f>G144</f>
        <v>300</v>
      </c>
      <c r="H143" s="244">
        <f>H144</f>
        <v>0</v>
      </c>
      <c r="I143" s="244">
        <f>I144</f>
        <v>0</v>
      </c>
      <c r="J143" s="244">
        <f>J144</f>
        <v>0</v>
      </c>
      <c r="K143" s="244">
        <f t="shared" ref="K143:L143" si="57">K144</f>
        <v>0</v>
      </c>
      <c r="L143" s="244">
        <f t="shared" si="57"/>
        <v>300</v>
      </c>
    </row>
    <row r="144" spans="1:13" ht="38.25">
      <c r="A144" s="255" t="s">
        <v>159</v>
      </c>
      <c r="B144" s="247" t="s">
        <v>27</v>
      </c>
      <c r="C144" s="247" t="s">
        <v>38</v>
      </c>
      <c r="D144" s="247" t="s">
        <v>49</v>
      </c>
      <c r="E144" s="247" t="s">
        <v>162</v>
      </c>
      <c r="F144" s="247" t="s">
        <v>160</v>
      </c>
      <c r="G144" s="248">
        <v>300</v>
      </c>
      <c r="H144" s="258"/>
      <c r="I144" s="259"/>
      <c r="J144" s="259"/>
      <c r="K144" s="259"/>
      <c r="L144" s="250">
        <f t="shared" si="30"/>
        <v>300</v>
      </c>
    </row>
    <row r="145" spans="1:12" s="20" customFormat="1">
      <c r="A145" s="251" t="s">
        <v>163</v>
      </c>
      <c r="B145" s="243" t="s">
        <v>27</v>
      </c>
      <c r="C145" s="243" t="s">
        <v>38</v>
      </c>
      <c r="D145" s="243" t="s">
        <v>49</v>
      </c>
      <c r="E145" s="243" t="s">
        <v>164</v>
      </c>
      <c r="F145" s="243"/>
      <c r="G145" s="244">
        <f>G146</f>
        <v>300</v>
      </c>
      <c r="H145" s="244">
        <f>H146</f>
        <v>0</v>
      </c>
      <c r="I145" s="244">
        <f>I146</f>
        <v>0</v>
      </c>
      <c r="J145" s="244">
        <f>J146</f>
        <v>0</v>
      </c>
      <c r="K145" s="244">
        <f t="shared" ref="K145:L145" si="58">K146</f>
        <v>0</v>
      </c>
      <c r="L145" s="244">
        <f t="shared" si="58"/>
        <v>300</v>
      </c>
    </row>
    <row r="146" spans="1:12" ht="38.25">
      <c r="A146" s="255" t="s">
        <v>159</v>
      </c>
      <c r="B146" s="247" t="s">
        <v>27</v>
      </c>
      <c r="C146" s="247" t="s">
        <v>38</v>
      </c>
      <c r="D146" s="247" t="s">
        <v>49</v>
      </c>
      <c r="E146" s="247" t="s">
        <v>164</v>
      </c>
      <c r="F146" s="247" t="s">
        <v>160</v>
      </c>
      <c r="G146" s="248">
        <v>300</v>
      </c>
      <c r="H146" s="258"/>
      <c r="I146" s="259"/>
      <c r="J146" s="259"/>
      <c r="K146" s="259"/>
      <c r="L146" s="250">
        <f t="shared" si="30"/>
        <v>300</v>
      </c>
    </row>
    <row r="147" spans="1:12" s="20" customFormat="1">
      <c r="A147" s="251" t="s">
        <v>165</v>
      </c>
      <c r="B147" s="243" t="s">
        <v>27</v>
      </c>
      <c r="C147" s="243" t="s">
        <v>38</v>
      </c>
      <c r="D147" s="243" t="s">
        <v>49</v>
      </c>
      <c r="E147" s="243" t="s">
        <v>166</v>
      </c>
      <c r="F147" s="243"/>
      <c r="G147" s="244">
        <f>G148</f>
        <v>150</v>
      </c>
      <c r="H147" s="244">
        <f>H148</f>
        <v>0</v>
      </c>
      <c r="I147" s="244">
        <f>I148</f>
        <v>0</v>
      </c>
      <c r="J147" s="244">
        <f>J148</f>
        <v>0</v>
      </c>
      <c r="K147" s="244">
        <f t="shared" ref="K147:L147" si="59">K148</f>
        <v>0</v>
      </c>
      <c r="L147" s="244">
        <f t="shared" si="59"/>
        <v>150</v>
      </c>
    </row>
    <row r="148" spans="1:12" ht="38.25">
      <c r="A148" s="255" t="s">
        <v>159</v>
      </c>
      <c r="B148" s="247" t="s">
        <v>27</v>
      </c>
      <c r="C148" s="247" t="s">
        <v>38</v>
      </c>
      <c r="D148" s="247" t="s">
        <v>49</v>
      </c>
      <c r="E148" s="247" t="s">
        <v>166</v>
      </c>
      <c r="F148" s="247" t="s">
        <v>160</v>
      </c>
      <c r="G148" s="248">
        <v>150</v>
      </c>
      <c r="H148" s="258"/>
      <c r="I148" s="259"/>
      <c r="J148" s="259"/>
      <c r="K148" s="259"/>
      <c r="L148" s="250">
        <f t="shared" si="30"/>
        <v>150</v>
      </c>
    </row>
    <row r="149" spans="1:12" s="20" customFormat="1">
      <c r="A149" s="251" t="s">
        <v>167</v>
      </c>
      <c r="B149" s="243" t="s">
        <v>27</v>
      </c>
      <c r="C149" s="243" t="s">
        <v>38</v>
      </c>
      <c r="D149" s="243" t="s">
        <v>49</v>
      </c>
      <c r="E149" s="243" t="s">
        <v>168</v>
      </c>
      <c r="F149" s="243"/>
      <c r="G149" s="244">
        <f>G150</f>
        <v>550</v>
      </c>
      <c r="H149" s="244">
        <f>H150</f>
        <v>250</v>
      </c>
      <c r="I149" s="244">
        <f>I150</f>
        <v>0</v>
      </c>
      <c r="J149" s="244">
        <f>J150</f>
        <v>0</v>
      </c>
      <c r="K149" s="244">
        <f t="shared" ref="K149:L149" si="60">K150</f>
        <v>0</v>
      </c>
      <c r="L149" s="244">
        <f t="shared" si="60"/>
        <v>800</v>
      </c>
    </row>
    <row r="150" spans="1:12" ht="38.25">
      <c r="A150" s="255" t="s">
        <v>159</v>
      </c>
      <c r="B150" s="247" t="s">
        <v>27</v>
      </c>
      <c r="C150" s="247" t="s">
        <v>38</v>
      </c>
      <c r="D150" s="247" t="s">
        <v>49</v>
      </c>
      <c r="E150" s="247" t="s">
        <v>168</v>
      </c>
      <c r="F150" s="247" t="s">
        <v>160</v>
      </c>
      <c r="G150" s="248">
        <v>550</v>
      </c>
      <c r="H150" s="258">
        <v>250</v>
      </c>
      <c r="I150" s="259"/>
      <c r="J150" s="259"/>
      <c r="K150" s="259"/>
      <c r="L150" s="250">
        <f t="shared" si="30"/>
        <v>800</v>
      </c>
    </row>
    <row r="151" spans="1:12" s="20" customFormat="1">
      <c r="A151" s="268" t="s">
        <v>169</v>
      </c>
      <c r="B151" s="243" t="s">
        <v>27</v>
      </c>
      <c r="C151" s="243" t="s">
        <v>38</v>
      </c>
      <c r="D151" s="243" t="s">
        <v>49</v>
      </c>
      <c r="E151" s="243" t="s">
        <v>170</v>
      </c>
      <c r="F151" s="243"/>
      <c r="G151" s="244">
        <f>G152</f>
        <v>0</v>
      </c>
      <c r="H151" s="244">
        <f>H152</f>
        <v>400</v>
      </c>
      <c r="I151" s="244">
        <f>I152</f>
        <v>0</v>
      </c>
      <c r="J151" s="244">
        <f>J152</f>
        <v>0</v>
      </c>
      <c r="K151" s="244">
        <f t="shared" ref="K151:L151" si="61">K152</f>
        <v>0</v>
      </c>
      <c r="L151" s="244">
        <f t="shared" si="61"/>
        <v>400</v>
      </c>
    </row>
    <row r="152" spans="1:12" ht="38.25">
      <c r="A152" s="255" t="s">
        <v>159</v>
      </c>
      <c r="B152" s="247" t="s">
        <v>27</v>
      </c>
      <c r="C152" s="247" t="s">
        <v>38</v>
      </c>
      <c r="D152" s="247" t="s">
        <v>49</v>
      </c>
      <c r="E152" s="247" t="s">
        <v>170</v>
      </c>
      <c r="F152" s="247" t="s">
        <v>160</v>
      </c>
      <c r="G152" s="248"/>
      <c r="H152" s="258">
        <v>400</v>
      </c>
      <c r="I152" s="259"/>
      <c r="J152" s="259"/>
      <c r="K152" s="259"/>
      <c r="L152" s="250">
        <f t="shared" ref="L152:L214" si="62">I152+H152+G152+J152+K152</f>
        <v>400</v>
      </c>
    </row>
    <row r="153" spans="1:12" s="20" customFormat="1">
      <c r="A153" s="268" t="s">
        <v>171</v>
      </c>
      <c r="B153" s="243" t="s">
        <v>27</v>
      </c>
      <c r="C153" s="243" t="s">
        <v>38</v>
      </c>
      <c r="D153" s="243" t="s">
        <v>49</v>
      </c>
      <c r="E153" s="243" t="s">
        <v>172</v>
      </c>
      <c r="F153" s="243"/>
      <c r="G153" s="244">
        <f>G154</f>
        <v>0</v>
      </c>
      <c r="H153" s="244">
        <f>H154</f>
        <v>0</v>
      </c>
      <c r="I153" s="244">
        <f>I154</f>
        <v>81.45</v>
      </c>
      <c r="J153" s="244">
        <f>J154</f>
        <v>0</v>
      </c>
      <c r="K153" s="244">
        <f t="shared" ref="K153:L153" si="63">K154</f>
        <v>0</v>
      </c>
      <c r="L153" s="244">
        <f t="shared" si="63"/>
        <v>81.45</v>
      </c>
    </row>
    <row r="154" spans="1:12" ht="38.25">
      <c r="A154" s="262" t="s">
        <v>173</v>
      </c>
      <c r="B154" s="247" t="s">
        <v>27</v>
      </c>
      <c r="C154" s="247" t="s">
        <v>38</v>
      </c>
      <c r="D154" s="247" t="s">
        <v>49</v>
      </c>
      <c r="E154" s="247" t="s">
        <v>172</v>
      </c>
      <c r="F154" s="247" t="s">
        <v>174</v>
      </c>
      <c r="G154" s="248"/>
      <c r="H154" s="258"/>
      <c r="I154" s="259">
        <v>81.45</v>
      </c>
      <c r="J154" s="259"/>
      <c r="K154" s="259"/>
      <c r="L154" s="250">
        <f t="shared" si="62"/>
        <v>81.45</v>
      </c>
    </row>
    <row r="155" spans="1:12" s="31" customFormat="1" hidden="1">
      <c r="A155" s="69" t="s">
        <v>175</v>
      </c>
      <c r="B155" s="10" t="s">
        <v>27</v>
      </c>
      <c r="C155" s="10" t="s">
        <v>38</v>
      </c>
      <c r="D155" s="10" t="s">
        <v>49</v>
      </c>
      <c r="E155" s="10" t="s">
        <v>176</v>
      </c>
      <c r="F155" s="10"/>
      <c r="G155" s="11">
        <f>G156</f>
        <v>5800</v>
      </c>
      <c r="H155" s="11">
        <f>H156</f>
        <v>0</v>
      </c>
      <c r="I155" s="11">
        <f>I156</f>
        <v>0</v>
      </c>
      <c r="J155" s="11">
        <f>J156</f>
        <v>200</v>
      </c>
      <c r="K155" s="11">
        <f t="shared" ref="K155:L155" si="64">K156</f>
        <v>0</v>
      </c>
      <c r="L155" s="11">
        <f t="shared" si="64"/>
        <v>6000</v>
      </c>
    </row>
    <row r="156" spans="1:12" ht="38.25" hidden="1">
      <c r="A156" s="28" t="s">
        <v>159</v>
      </c>
      <c r="B156" s="24" t="s">
        <v>27</v>
      </c>
      <c r="C156" s="24" t="s">
        <v>38</v>
      </c>
      <c r="D156" s="24" t="s">
        <v>49</v>
      </c>
      <c r="E156" s="24" t="s">
        <v>176</v>
      </c>
      <c r="F156" s="24" t="s">
        <v>160</v>
      </c>
      <c r="G156" s="25">
        <v>5800</v>
      </c>
      <c r="H156" s="26"/>
      <c r="I156" s="27"/>
      <c r="J156" s="27">
        <v>200</v>
      </c>
      <c r="K156" s="27"/>
      <c r="L156" s="16">
        <f t="shared" si="62"/>
        <v>6000</v>
      </c>
    </row>
    <row r="157" spans="1:12" hidden="1">
      <c r="A157" s="70" t="s">
        <v>175</v>
      </c>
      <c r="B157" s="10" t="s">
        <v>27</v>
      </c>
      <c r="C157" s="10" t="s">
        <v>38</v>
      </c>
      <c r="D157" s="10" t="s">
        <v>49</v>
      </c>
      <c r="E157" s="10" t="s">
        <v>176</v>
      </c>
      <c r="F157" s="10"/>
      <c r="G157" s="11">
        <f>G158</f>
        <v>0</v>
      </c>
      <c r="H157" s="11">
        <f>H158</f>
        <v>2.3999999999999998E-3</v>
      </c>
      <c r="I157" s="11">
        <f>I158</f>
        <v>0</v>
      </c>
      <c r="J157" s="11">
        <f>J158</f>
        <v>0</v>
      </c>
      <c r="K157" s="11">
        <f t="shared" ref="K157:L157" si="65">K158</f>
        <v>0</v>
      </c>
      <c r="L157" s="11">
        <f t="shared" si="65"/>
        <v>2.3999999999999998E-3</v>
      </c>
    </row>
    <row r="158" spans="1:12" ht="38.25" hidden="1">
      <c r="A158" s="28" t="s">
        <v>159</v>
      </c>
      <c r="B158" s="18" t="s">
        <v>27</v>
      </c>
      <c r="C158" s="18" t="s">
        <v>38</v>
      </c>
      <c r="D158" s="18" t="s">
        <v>49</v>
      </c>
      <c r="E158" s="18" t="s">
        <v>176</v>
      </c>
      <c r="F158" s="13" t="s">
        <v>160</v>
      </c>
      <c r="G158" s="25"/>
      <c r="H158" s="26">
        <v>2.3999999999999998E-3</v>
      </c>
      <c r="I158" s="27"/>
      <c r="J158" s="27"/>
      <c r="K158" s="27"/>
      <c r="L158" s="16">
        <f t="shared" si="62"/>
        <v>2.3999999999999998E-3</v>
      </c>
    </row>
    <row r="159" spans="1:12" s="31" customFormat="1" hidden="1">
      <c r="A159" s="71" t="s">
        <v>177</v>
      </c>
      <c r="B159" s="10" t="s">
        <v>27</v>
      </c>
      <c r="C159" s="10" t="s">
        <v>38</v>
      </c>
      <c r="D159" s="10" t="s">
        <v>49</v>
      </c>
      <c r="E159" s="10" t="s">
        <v>178</v>
      </c>
      <c r="F159" s="10"/>
      <c r="G159" s="11">
        <f>G160</f>
        <v>554</v>
      </c>
      <c r="H159" s="11">
        <f>H160</f>
        <v>0</v>
      </c>
      <c r="I159" s="11">
        <f>I160</f>
        <v>0</v>
      </c>
      <c r="J159" s="11">
        <f>J160</f>
        <v>0</v>
      </c>
      <c r="K159" s="11">
        <f t="shared" ref="K159:L159" si="66">K160</f>
        <v>0</v>
      </c>
      <c r="L159" s="11">
        <f t="shared" si="66"/>
        <v>554</v>
      </c>
    </row>
    <row r="160" spans="1:12" ht="38.25" hidden="1">
      <c r="A160" s="28" t="s">
        <v>159</v>
      </c>
      <c r="B160" s="24" t="s">
        <v>27</v>
      </c>
      <c r="C160" s="24" t="s">
        <v>38</v>
      </c>
      <c r="D160" s="24" t="s">
        <v>49</v>
      </c>
      <c r="E160" s="24" t="s">
        <v>178</v>
      </c>
      <c r="F160" s="24" t="s">
        <v>160</v>
      </c>
      <c r="G160" s="25">
        <v>554</v>
      </c>
      <c r="H160" s="26"/>
      <c r="I160" s="27"/>
      <c r="J160" s="27"/>
      <c r="K160" s="27"/>
      <c r="L160" s="16">
        <f t="shared" si="62"/>
        <v>554</v>
      </c>
    </row>
    <row r="161" spans="1:12" s="31" customFormat="1" hidden="1">
      <c r="A161" s="71" t="s">
        <v>165</v>
      </c>
      <c r="B161" s="10" t="s">
        <v>27</v>
      </c>
      <c r="C161" s="10" t="s">
        <v>38</v>
      </c>
      <c r="D161" s="10" t="s">
        <v>49</v>
      </c>
      <c r="E161" s="10" t="s">
        <v>179</v>
      </c>
      <c r="F161" s="10"/>
      <c r="G161" s="11">
        <f>G162</f>
        <v>263</v>
      </c>
      <c r="H161" s="11">
        <f>H162</f>
        <v>0</v>
      </c>
      <c r="I161" s="11">
        <f>I162</f>
        <v>0</v>
      </c>
      <c r="J161" s="11">
        <f>J162</f>
        <v>0</v>
      </c>
      <c r="K161" s="11">
        <f t="shared" ref="K161:L161" si="67">K162</f>
        <v>0</v>
      </c>
      <c r="L161" s="11">
        <f t="shared" si="67"/>
        <v>263</v>
      </c>
    </row>
    <row r="162" spans="1:12" ht="38.25" hidden="1">
      <c r="A162" s="28" t="s">
        <v>159</v>
      </c>
      <c r="B162" s="24" t="s">
        <v>27</v>
      </c>
      <c r="C162" s="24" t="s">
        <v>38</v>
      </c>
      <c r="D162" s="24" t="s">
        <v>49</v>
      </c>
      <c r="E162" s="24" t="s">
        <v>179</v>
      </c>
      <c r="F162" s="24" t="s">
        <v>160</v>
      </c>
      <c r="G162" s="25">
        <v>263</v>
      </c>
      <c r="H162" s="26"/>
      <c r="I162" s="27"/>
      <c r="J162" s="27"/>
      <c r="K162" s="27"/>
      <c r="L162" s="16">
        <f t="shared" si="62"/>
        <v>263</v>
      </c>
    </row>
    <row r="163" spans="1:12" s="31" customFormat="1" ht="25.5" hidden="1">
      <c r="A163" s="71" t="s">
        <v>180</v>
      </c>
      <c r="B163" s="10" t="s">
        <v>27</v>
      </c>
      <c r="C163" s="10" t="s">
        <v>38</v>
      </c>
      <c r="D163" s="10" t="s">
        <v>49</v>
      </c>
      <c r="E163" s="10" t="s">
        <v>181</v>
      </c>
      <c r="F163" s="10"/>
      <c r="G163" s="11">
        <f>G164</f>
        <v>397</v>
      </c>
      <c r="H163" s="11">
        <f>H164</f>
        <v>0</v>
      </c>
      <c r="I163" s="11">
        <f>I164</f>
        <v>0</v>
      </c>
      <c r="J163" s="11">
        <f>J164</f>
        <v>0</v>
      </c>
      <c r="K163" s="11">
        <f t="shared" ref="K163:L163" si="68">K164</f>
        <v>0</v>
      </c>
      <c r="L163" s="11">
        <f t="shared" si="68"/>
        <v>397</v>
      </c>
    </row>
    <row r="164" spans="1:12" ht="38.25" hidden="1">
      <c r="A164" s="28" t="s">
        <v>159</v>
      </c>
      <c r="B164" s="24" t="s">
        <v>27</v>
      </c>
      <c r="C164" s="24" t="s">
        <v>38</v>
      </c>
      <c r="D164" s="24" t="s">
        <v>49</v>
      </c>
      <c r="E164" s="24" t="s">
        <v>181</v>
      </c>
      <c r="F164" s="24" t="s">
        <v>160</v>
      </c>
      <c r="G164" s="25">
        <v>397</v>
      </c>
      <c r="H164" s="26"/>
      <c r="I164" s="27"/>
      <c r="J164" s="27"/>
      <c r="K164" s="27"/>
      <c r="L164" s="16">
        <f t="shared" si="62"/>
        <v>397</v>
      </c>
    </row>
    <row r="165" spans="1:12" s="31" customFormat="1" hidden="1">
      <c r="A165" s="71" t="s">
        <v>182</v>
      </c>
      <c r="B165" s="10" t="s">
        <v>27</v>
      </c>
      <c r="C165" s="10" t="s">
        <v>38</v>
      </c>
      <c r="D165" s="10" t="s">
        <v>49</v>
      </c>
      <c r="E165" s="10" t="s">
        <v>183</v>
      </c>
      <c r="F165" s="10"/>
      <c r="G165" s="11">
        <f>G166</f>
        <v>716</v>
      </c>
      <c r="H165" s="11">
        <f>H166</f>
        <v>0</v>
      </c>
      <c r="I165" s="11">
        <f>I166</f>
        <v>0</v>
      </c>
      <c r="J165" s="11">
        <f>J166</f>
        <v>0</v>
      </c>
      <c r="K165" s="11">
        <f t="shared" ref="K165:L165" si="69">K166</f>
        <v>0</v>
      </c>
      <c r="L165" s="11">
        <f t="shared" si="69"/>
        <v>716</v>
      </c>
    </row>
    <row r="166" spans="1:12" ht="38.25" hidden="1">
      <c r="A166" s="28" t="s">
        <v>159</v>
      </c>
      <c r="B166" s="24" t="s">
        <v>27</v>
      </c>
      <c r="C166" s="24" t="s">
        <v>38</v>
      </c>
      <c r="D166" s="24" t="s">
        <v>49</v>
      </c>
      <c r="E166" s="24" t="s">
        <v>183</v>
      </c>
      <c r="F166" s="24" t="s">
        <v>160</v>
      </c>
      <c r="G166" s="25">
        <v>716</v>
      </c>
      <c r="H166" s="26"/>
      <c r="I166" s="27"/>
      <c r="J166" s="27"/>
      <c r="K166" s="27"/>
      <c r="L166" s="16">
        <f t="shared" si="62"/>
        <v>716</v>
      </c>
    </row>
    <row r="167" spans="1:12" s="31" customFormat="1" hidden="1">
      <c r="A167" s="71" t="s">
        <v>184</v>
      </c>
      <c r="B167" s="10" t="s">
        <v>27</v>
      </c>
      <c r="C167" s="10" t="s">
        <v>38</v>
      </c>
      <c r="D167" s="10" t="s">
        <v>49</v>
      </c>
      <c r="E167" s="10" t="s">
        <v>185</v>
      </c>
      <c r="F167" s="10"/>
      <c r="G167" s="11">
        <f>G168</f>
        <v>31822</v>
      </c>
      <c r="H167" s="11">
        <f>H168</f>
        <v>0</v>
      </c>
      <c r="I167" s="11">
        <f>I168</f>
        <v>-0.5</v>
      </c>
      <c r="J167" s="11">
        <f>J168</f>
        <v>0</v>
      </c>
      <c r="K167" s="11">
        <f t="shared" ref="K167:L167" si="70">K168</f>
        <v>0</v>
      </c>
      <c r="L167" s="11">
        <f t="shared" si="70"/>
        <v>31821.5</v>
      </c>
    </row>
    <row r="168" spans="1:12" ht="38.25" hidden="1">
      <c r="A168" s="28" t="s">
        <v>159</v>
      </c>
      <c r="B168" s="24" t="s">
        <v>27</v>
      </c>
      <c r="C168" s="24" t="s">
        <v>38</v>
      </c>
      <c r="D168" s="24" t="s">
        <v>49</v>
      </c>
      <c r="E168" s="24" t="s">
        <v>185</v>
      </c>
      <c r="F168" s="24" t="s">
        <v>160</v>
      </c>
      <c r="G168" s="25">
        <v>31822</v>
      </c>
      <c r="H168" s="26"/>
      <c r="I168" s="27">
        <v>-0.5</v>
      </c>
      <c r="J168" s="27"/>
      <c r="K168" s="27"/>
      <c r="L168" s="16">
        <f t="shared" si="62"/>
        <v>31821.5</v>
      </c>
    </row>
    <row r="169" spans="1:12" s="31" customFormat="1" hidden="1">
      <c r="A169" s="72" t="s">
        <v>186</v>
      </c>
      <c r="B169" s="10" t="s">
        <v>27</v>
      </c>
      <c r="C169" s="10" t="s">
        <v>38</v>
      </c>
      <c r="D169" s="10" t="s">
        <v>49</v>
      </c>
      <c r="E169" s="10" t="s">
        <v>187</v>
      </c>
      <c r="F169" s="10"/>
      <c r="G169" s="11">
        <f>G170</f>
        <v>2937.6</v>
      </c>
      <c r="H169" s="11">
        <f>H170</f>
        <v>0</v>
      </c>
      <c r="I169" s="11">
        <f>I170</f>
        <v>0</v>
      </c>
      <c r="J169" s="11">
        <f>J170</f>
        <v>0</v>
      </c>
      <c r="K169" s="11">
        <f t="shared" ref="K169:L169" si="71">K170</f>
        <v>0</v>
      </c>
      <c r="L169" s="11">
        <f t="shared" si="71"/>
        <v>2937.6</v>
      </c>
    </row>
    <row r="170" spans="1:12" ht="38.25" hidden="1">
      <c r="A170" s="28" t="s">
        <v>159</v>
      </c>
      <c r="B170" s="24" t="s">
        <v>27</v>
      </c>
      <c r="C170" s="24" t="s">
        <v>38</v>
      </c>
      <c r="D170" s="24" t="s">
        <v>49</v>
      </c>
      <c r="E170" s="24" t="s">
        <v>187</v>
      </c>
      <c r="F170" s="24" t="s">
        <v>160</v>
      </c>
      <c r="G170" s="25">
        <v>2937.6</v>
      </c>
      <c r="H170" s="26"/>
      <c r="I170" s="27"/>
      <c r="J170" s="27"/>
      <c r="K170" s="27"/>
      <c r="L170" s="16">
        <f t="shared" si="62"/>
        <v>2937.6</v>
      </c>
    </row>
    <row r="171" spans="1:12" s="31" customFormat="1" ht="38.25" hidden="1">
      <c r="A171" s="55" t="s">
        <v>152</v>
      </c>
      <c r="B171" s="10" t="s">
        <v>27</v>
      </c>
      <c r="C171" s="10" t="s">
        <v>38</v>
      </c>
      <c r="D171" s="10" t="s">
        <v>49</v>
      </c>
      <c r="E171" s="10" t="s">
        <v>153</v>
      </c>
      <c r="F171" s="10"/>
      <c r="G171" s="11">
        <f>G173+G172</f>
        <v>51.3</v>
      </c>
      <c r="H171" s="11">
        <f>H173+H172</f>
        <v>0</v>
      </c>
      <c r="I171" s="11">
        <f>I173+I172</f>
        <v>0</v>
      </c>
      <c r="J171" s="11">
        <f>J173+J172</f>
        <v>0</v>
      </c>
      <c r="K171" s="11">
        <f t="shared" ref="K171:L171" si="72">K173+K172</f>
        <v>0</v>
      </c>
      <c r="L171" s="11">
        <f t="shared" si="72"/>
        <v>51.3</v>
      </c>
    </row>
    <row r="172" spans="1:12" s="31" customFormat="1" ht="25.5" hidden="1">
      <c r="A172" s="28" t="s">
        <v>41</v>
      </c>
      <c r="B172" s="24" t="s">
        <v>27</v>
      </c>
      <c r="C172" s="24" t="s">
        <v>38</v>
      </c>
      <c r="D172" s="24" t="s">
        <v>49</v>
      </c>
      <c r="E172" s="24" t="s">
        <v>153</v>
      </c>
      <c r="F172" s="24" t="s">
        <v>42</v>
      </c>
      <c r="G172" s="14">
        <v>20</v>
      </c>
      <c r="H172" s="56"/>
      <c r="I172" s="27">
        <v>1.8</v>
      </c>
      <c r="J172" s="27"/>
      <c r="K172" s="27"/>
      <c r="L172" s="16">
        <f t="shared" si="62"/>
        <v>21.8</v>
      </c>
    </row>
    <row r="173" spans="1:12" ht="25.5" hidden="1">
      <c r="A173" s="28" t="s">
        <v>43</v>
      </c>
      <c r="B173" s="24" t="s">
        <v>27</v>
      </c>
      <c r="C173" s="24" t="s">
        <v>38</v>
      </c>
      <c r="D173" s="24" t="s">
        <v>49</v>
      </c>
      <c r="E173" s="24" t="s">
        <v>153</v>
      </c>
      <c r="F173" s="24" t="s">
        <v>44</v>
      </c>
      <c r="G173" s="25">
        <v>31.3</v>
      </c>
      <c r="H173" s="26"/>
      <c r="I173" s="27">
        <v>-1.8</v>
      </c>
      <c r="J173" s="27"/>
      <c r="K173" s="27"/>
      <c r="L173" s="16">
        <f t="shared" si="62"/>
        <v>29.5</v>
      </c>
    </row>
    <row r="174" spans="1:12" s="31" customFormat="1" ht="38.25" hidden="1">
      <c r="A174" s="72" t="s">
        <v>188</v>
      </c>
      <c r="B174" s="10" t="s">
        <v>27</v>
      </c>
      <c r="C174" s="10" t="s">
        <v>38</v>
      </c>
      <c r="D174" s="10" t="s">
        <v>49</v>
      </c>
      <c r="E174" s="10" t="s">
        <v>189</v>
      </c>
      <c r="F174" s="10"/>
      <c r="G174" s="11">
        <f>G175+G176+G178+G177+G179+G180</f>
        <v>1066</v>
      </c>
      <c r="H174" s="11">
        <f>H175+H176+H178+H177+H179+H180</f>
        <v>0</v>
      </c>
      <c r="I174" s="11">
        <f>I175+I176+I178+I177+I179+I180</f>
        <v>0</v>
      </c>
      <c r="J174" s="11">
        <f>J175+J176+J178+J177+J179+J180</f>
        <v>48</v>
      </c>
      <c r="K174" s="11">
        <f t="shared" ref="K174:L174" si="73">K175+K176+K178+K177+K179+K180</f>
        <v>0</v>
      </c>
      <c r="L174" s="11">
        <f t="shared" si="73"/>
        <v>1114</v>
      </c>
    </row>
    <row r="175" spans="1:12" hidden="1">
      <c r="A175" s="12" t="s">
        <v>30</v>
      </c>
      <c r="B175" s="24" t="s">
        <v>27</v>
      </c>
      <c r="C175" s="24" t="s">
        <v>38</v>
      </c>
      <c r="D175" s="24" t="s">
        <v>49</v>
      </c>
      <c r="E175" s="24" t="s">
        <v>189</v>
      </c>
      <c r="F175" s="24" t="s">
        <v>31</v>
      </c>
      <c r="G175" s="25">
        <v>841.8</v>
      </c>
      <c r="H175" s="26"/>
      <c r="I175" s="27"/>
      <c r="J175" s="27">
        <v>48</v>
      </c>
      <c r="K175" s="27"/>
      <c r="L175" s="16">
        <f t="shared" si="62"/>
        <v>889.8</v>
      </c>
    </row>
    <row r="176" spans="1:12" ht="25.5" hidden="1">
      <c r="A176" s="28" t="s">
        <v>35</v>
      </c>
      <c r="B176" s="24" t="s">
        <v>27</v>
      </c>
      <c r="C176" s="24" t="s">
        <v>38</v>
      </c>
      <c r="D176" s="24" t="s">
        <v>49</v>
      </c>
      <c r="E176" s="24" t="s">
        <v>189</v>
      </c>
      <c r="F176" s="24" t="s">
        <v>36</v>
      </c>
      <c r="G176" s="25">
        <v>2.4500000000000002</v>
      </c>
      <c r="H176" s="26"/>
      <c r="I176" s="27"/>
      <c r="J176" s="27"/>
      <c r="K176" s="27"/>
      <c r="L176" s="16">
        <f t="shared" si="62"/>
        <v>2.4500000000000002</v>
      </c>
    </row>
    <row r="177" spans="1:12" ht="25.5" hidden="1">
      <c r="A177" s="28" t="s">
        <v>41</v>
      </c>
      <c r="B177" s="24" t="s">
        <v>27</v>
      </c>
      <c r="C177" s="24" t="s">
        <v>38</v>
      </c>
      <c r="D177" s="24" t="s">
        <v>49</v>
      </c>
      <c r="E177" s="24" t="s">
        <v>189</v>
      </c>
      <c r="F177" s="24" t="s">
        <v>42</v>
      </c>
      <c r="G177" s="25">
        <v>60</v>
      </c>
      <c r="H177" s="26"/>
      <c r="I177" s="27"/>
      <c r="J177" s="27"/>
      <c r="K177" s="27"/>
      <c r="L177" s="16">
        <f t="shared" si="62"/>
        <v>60</v>
      </c>
    </row>
    <row r="178" spans="1:12" ht="25.5" hidden="1">
      <c r="A178" s="28" t="s">
        <v>43</v>
      </c>
      <c r="B178" s="24" t="s">
        <v>27</v>
      </c>
      <c r="C178" s="24" t="s">
        <v>38</v>
      </c>
      <c r="D178" s="24" t="s">
        <v>49</v>
      </c>
      <c r="E178" s="24" t="s">
        <v>189</v>
      </c>
      <c r="F178" s="24" t="s">
        <v>44</v>
      </c>
      <c r="G178" s="25">
        <v>143.25</v>
      </c>
      <c r="H178" s="26"/>
      <c r="I178" s="27"/>
      <c r="J178" s="27"/>
      <c r="K178" s="27"/>
      <c r="L178" s="16">
        <f t="shared" si="62"/>
        <v>143.25</v>
      </c>
    </row>
    <row r="179" spans="1:12" ht="25.5" hidden="1">
      <c r="A179" s="30" t="s">
        <v>45</v>
      </c>
      <c r="B179" s="24" t="s">
        <v>27</v>
      </c>
      <c r="C179" s="24" t="s">
        <v>38</v>
      </c>
      <c r="D179" s="24" t="s">
        <v>49</v>
      </c>
      <c r="E179" s="24" t="s">
        <v>189</v>
      </c>
      <c r="F179" s="24" t="s">
        <v>46</v>
      </c>
      <c r="G179" s="25">
        <v>14.5</v>
      </c>
      <c r="H179" s="26"/>
      <c r="I179" s="27"/>
      <c r="J179" s="27"/>
      <c r="K179" s="27"/>
      <c r="L179" s="16">
        <f t="shared" si="62"/>
        <v>14.5</v>
      </c>
    </row>
    <row r="180" spans="1:12" ht="25.5" hidden="1">
      <c r="A180" s="30" t="s">
        <v>47</v>
      </c>
      <c r="B180" s="24" t="s">
        <v>27</v>
      </c>
      <c r="C180" s="24" t="s">
        <v>38</v>
      </c>
      <c r="D180" s="24" t="s">
        <v>49</v>
      </c>
      <c r="E180" s="24" t="s">
        <v>189</v>
      </c>
      <c r="F180" s="24" t="s">
        <v>48</v>
      </c>
      <c r="G180" s="25">
        <v>4</v>
      </c>
      <c r="H180" s="26"/>
      <c r="I180" s="27"/>
      <c r="J180" s="27"/>
      <c r="K180" s="27"/>
      <c r="L180" s="16">
        <f t="shared" si="62"/>
        <v>4</v>
      </c>
    </row>
    <row r="181" spans="1:12" s="31" customFormat="1" ht="38.25" hidden="1">
      <c r="A181" s="72" t="s">
        <v>190</v>
      </c>
      <c r="B181" s="10" t="s">
        <v>27</v>
      </c>
      <c r="C181" s="10" t="s">
        <v>38</v>
      </c>
      <c r="D181" s="10" t="s">
        <v>49</v>
      </c>
      <c r="E181" s="10" t="s">
        <v>191</v>
      </c>
      <c r="F181" s="10"/>
      <c r="G181" s="11">
        <f>G182+G183+G184</f>
        <v>3113.8</v>
      </c>
      <c r="H181" s="11">
        <f>H182+H183+H184</f>
        <v>520.75</v>
      </c>
      <c r="I181" s="11">
        <f>I182+I183+I184</f>
        <v>0</v>
      </c>
      <c r="J181" s="11">
        <f>J182+J183+J184</f>
        <v>168.4</v>
      </c>
      <c r="K181" s="11">
        <f t="shared" ref="K181:L181" si="74">K182+K183+K184</f>
        <v>0</v>
      </c>
      <c r="L181" s="11">
        <f t="shared" si="74"/>
        <v>3802.9500000000003</v>
      </c>
    </row>
    <row r="182" spans="1:12" hidden="1">
      <c r="A182" s="12" t="s">
        <v>30</v>
      </c>
      <c r="B182" s="24" t="s">
        <v>27</v>
      </c>
      <c r="C182" s="24" t="s">
        <v>38</v>
      </c>
      <c r="D182" s="24" t="s">
        <v>49</v>
      </c>
      <c r="E182" s="24" t="s">
        <v>191</v>
      </c>
      <c r="F182" s="24" t="s">
        <v>192</v>
      </c>
      <c r="G182" s="25">
        <v>3010.5</v>
      </c>
      <c r="H182" s="26"/>
      <c r="I182" s="27"/>
      <c r="J182" s="27">
        <v>168.4</v>
      </c>
      <c r="K182" s="27"/>
      <c r="L182" s="16">
        <f t="shared" si="62"/>
        <v>3178.9</v>
      </c>
    </row>
    <row r="183" spans="1:12" ht="25.5" hidden="1">
      <c r="A183" s="28" t="s">
        <v>35</v>
      </c>
      <c r="B183" s="24" t="s">
        <v>27</v>
      </c>
      <c r="C183" s="24" t="s">
        <v>38</v>
      </c>
      <c r="D183" s="24" t="s">
        <v>49</v>
      </c>
      <c r="E183" s="24" t="s">
        <v>191</v>
      </c>
      <c r="F183" s="24" t="s">
        <v>193</v>
      </c>
      <c r="G183" s="25">
        <v>73.3</v>
      </c>
      <c r="H183" s="26"/>
      <c r="I183" s="27"/>
      <c r="J183" s="27"/>
      <c r="K183" s="27"/>
      <c r="L183" s="16">
        <f t="shared" si="62"/>
        <v>73.3</v>
      </c>
    </row>
    <row r="184" spans="1:12" ht="25.5" hidden="1">
      <c r="A184" s="28" t="s">
        <v>43</v>
      </c>
      <c r="B184" s="24" t="s">
        <v>27</v>
      </c>
      <c r="C184" s="24" t="s">
        <v>38</v>
      </c>
      <c r="D184" s="24" t="s">
        <v>49</v>
      </c>
      <c r="E184" s="24" t="s">
        <v>191</v>
      </c>
      <c r="F184" s="24" t="s">
        <v>44</v>
      </c>
      <c r="G184" s="25">
        <v>30</v>
      </c>
      <c r="H184" s="26">
        <v>520.75</v>
      </c>
      <c r="I184" s="27"/>
      <c r="J184" s="27"/>
      <c r="K184" s="27"/>
      <c r="L184" s="16">
        <f t="shared" si="62"/>
        <v>550.75</v>
      </c>
    </row>
    <row r="185" spans="1:12">
      <c r="A185" s="280" t="s">
        <v>194</v>
      </c>
      <c r="B185" s="243"/>
      <c r="C185" s="243" t="s">
        <v>38</v>
      </c>
      <c r="D185" s="243" t="s">
        <v>195</v>
      </c>
      <c r="E185" s="243"/>
      <c r="F185" s="243"/>
      <c r="G185" s="244">
        <f>G186+G206</f>
        <v>25350</v>
      </c>
      <c r="H185" s="244">
        <f t="shared" ref="H185:L185" si="75">H186+H206</f>
        <v>-11350</v>
      </c>
      <c r="I185" s="244">
        <f t="shared" si="75"/>
        <v>0</v>
      </c>
      <c r="J185" s="244">
        <f t="shared" si="75"/>
        <v>0</v>
      </c>
      <c r="K185" s="244">
        <f t="shared" si="75"/>
        <v>0</v>
      </c>
      <c r="L185" s="244">
        <f t="shared" si="75"/>
        <v>14000</v>
      </c>
    </row>
    <row r="186" spans="1:12">
      <c r="A186" s="280" t="s">
        <v>196</v>
      </c>
      <c r="B186" s="243" t="s">
        <v>27</v>
      </c>
      <c r="C186" s="243" t="s">
        <v>38</v>
      </c>
      <c r="D186" s="243" t="s">
        <v>195</v>
      </c>
      <c r="E186" s="243" t="s">
        <v>197</v>
      </c>
      <c r="F186" s="243"/>
      <c r="G186" s="244">
        <f>G187</f>
        <v>25350</v>
      </c>
      <c r="H186" s="244">
        <f>H187</f>
        <v>-25350</v>
      </c>
      <c r="I186" s="244">
        <f>I187</f>
        <v>0</v>
      </c>
      <c r="J186" s="244">
        <f>J187</f>
        <v>0</v>
      </c>
      <c r="K186" s="244">
        <f t="shared" ref="K186:L186" si="76">K187</f>
        <v>0</v>
      </c>
      <c r="L186" s="244">
        <f t="shared" si="76"/>
        <v>0</v>
      </c>
    </row>
    <row r="187" spans="1:12" s="52" customFormat="1" ht="63.75">
      <c r="A187" s="280" t="s">
        <v>198</v>
      </c>
      <c r="B187" s="243"/>
      <c r="C187" s="243" t="s">
        <v>38</v>
      </c>
      <c r="D187" s="243" t="s">
        <v>195</v>
      </c>
      <c r="E187" s="243" t="s">
        <v>199</v>
      </c>
      <c r="F187" s="243"/>
      <c r="G187" s="244">
        <f>G188+G190+G192+G194+G196+G200+G202+G204+G198</f>
        <v>25350</v>
      </c>
      <c r="H187" s="244">
        <f>H188+H190+H192+H194+H196+H200+H202+H204+H198</f>
        <v>-25350</v>
      </c>
      <c r="I187" s="244">
        <f>I188+I190+I192+I194+I196+I200+I202+I204+I198</f>
        <v>0</v>
      </c>
      <c r="J187" s="244">
        <f>J188+J190+J192+J194+J196+J200+J202+J204+J198</f>
        <v>0</v>
      </c>
      <c r="K187" s="244">
        <f t="shared" ref="K187:L187" si="77">K188+K190+K192+K194+K196+K200+K202+K204+K198</f>
        <v>0</v>
      </c>
      <c r="L187" s="244">
        <f t="shared" si="77"/>
        <v>0</v>
      </c>
    </row>
    <row r="188" spans="1:12" s="20" customFormat="1" ht="38.25">
      <c r="A188" s="280" t="s">
        <v>200</v>
      </c>
      <c r="B188" s="243" t="s">
        <v>27</v>
      </c>
      <c r="C188" s="243" t="s">
        <v>38</v>
      </c>
      <c r="D188" s="243" t="s">
        <v>195</v>
      </c>
      <c r="E188" s="243" t="s">
        <v>201</v>
      </c>
      <c r="F188" s="243"/>
      <c r="G188" s="244">
        <f>G189</f>
        <v>10000</v>
      </c>
      <c r="H188" s="244">
        <f>H189</f>
        <v>-10000</v>
      </c>
      <c r="I188" s="244">
        <f>I189</f>
        <v>0</v>
      </c>
      <c r="J188" s="244">
        <f>J189</f>
        <v>0</v>
      </c>
      <c r="K188" s="244">
        <f t="shared" ref="K188:L188" si="78">K189</f>
        <v>0</v>
      </c>
      <c r="L188" s="244">
        <f t="shared" si="78"/>
        <v>0</v>
      </c>
    </row>
    <row r="189" spans="1:12" ht="25.5">
      <c r="A189" s="255" t="s">
        <v>43</v>
      </c>
      <c r="B189" s="247" t="s">
        <v>27</v>
      </c>
      <c r="C189" s="247" t="s">
        <v>38</v>
      </c>
      <c r="D189" s="247" t="s">
        <v>195</v>
      </c>
      <c r="E189" s="247" t="s">
        <v>202</v>
      </c>
      <c r="F189" s="247" t="s">
        <v>44</v>
      </c>
      <c r="G189" s="248">
        <v>10000</v>
      </c>
      <c r="H189" s="258">
        <v>-10000</v>
      </c>
      <c r="I189" s="259"/>
      <c r="J189" s="259"/>
      <c r="K189" s="259"/>
      <c r="L189" s="250">
        <f t="shared" si="62"/>
        <v>0</v>
      </c>
    </row>
    <row r="190" spans="1:12" s="20" customFormat="1" ht="25.5">
      <c r="A190" s="280" t="s">
        <v>203</v>
      </c>
      <c r="B190" s="243" t="s">
        <v>27</v>
      </c>
      <c r="C190" s="243" t="s">
        <v>38</v>
      </c>
      <c r="D190" s="243" t="s">
        <v>195</v>
      </c>
      <c r="E190" s="243" t="s">
        <v>204</v>
      </c>
      <c r="F190" s="243"/>
      <c r="G190" s="244">
        <f>G191</f>
        <v>5000</v>
      </c>
      <c r="H190" s="244">
        <f>H191</f>
        <v>-5000</v>
      </c>
      <c r="I190" s="244">
        <f>I191</f>
        <v>0</v>
      </c>
      <c r="J190" s="244">
        <f>J191</f>
        <v>0</v>
      </c>
      <c r="K190" s="244">
        <f t="shared" ref="K190:L190" si="79">K191</f>
        <v>0</v>
      </c>
      <c r="L190" s="244">
        <f t="shared" si="79"/>
        <v>0</v>
      </c>
    </row>
    <row r="191" spans="1:12" ht="25.5">
      <c r="A191" s="255" t="s">
        <v>43</v>
      </c>
      <c r="B191" s="247" t="s">
        <v>27</v>
      </c>
      <c r="C191" s="247" t="s">
        <v>38</v>
      </c>
      <c r="D191" s="247" t="s">
        <v>195</v>
      </c>
      <c r="E191" s="247" t="s">
        <v>204</v>
      </c>
      <c r="F191" s="247" t="s">
        <v>44</v>
      </c>
      <c r="G191" s="248">
        <v>5000</v>
      </c>
      <c r="H191" s="258">
        <v>-5000</v>
      </c>
      <c r="I191" s="259"/>
      <c r="J191" s="259"/>
      <c r="K191" s="259"/>
      <c r="L191" s="250">
        <f t="shared" si="62"/>
        <v>0</v>
      </c>
    </row>
    <row r="192" spans="1:12" s="20" customFormat="1">
      <c r="A192" s="280" t="s">
        <v>205</v>
      </c>
      <c r="B192" s="243" t="s">
        <v>27</v>
      </c>
      <c r="C192" s="243" t="s">
        <v>38</v>
      </c>
      <c r="D192" s="243" t="s">
        <v>195</v>
      </c>
      <c r="E192" s="243" t="s">
        <v>206</v>
      </c>
      <c r="F192" s="243"/>
      <c r="G192" s="244">
        <f>G193</f>
        <v>3000</v>
      </c>
      <c r="H192" s="244">
        <f>H193</f>
        <v>-3000</v>
      </c>
      <c r="I192" s="244">
        <f>I193</f>
        <v>0</v>
      </c>
      <c r="J192" s="244">
        <f>J193</f>
        <v>0</v>
      </c>
      <c r="K192" s="244">
        <f t="shared" ref="K192:L192" si="80">K193</f>
        <v>0</v>
      </c>
      <c r="L192" s="244">
        <f t="shared" si="80"/>
        <v>0</v>
      </c>
    </row>
    <row r="193" spans="1:12" ht="25.5">
      <c r="A193" s="255" t="s">
        <v>43</v>
      </c>
      <c r="B193" s="247" t="s">
        <v>27</v>
      </c>
      <c r="C193" s="247" t="s">
        <v>38</v>
      </c>
      <c r="D193" s="247" t="s">
        <v>195</v>
      </c>
      <c r="E193" s="247" t="s">
        <v>206</v>
      </c>
      <c r="F193" s="247" t="s">
        <v>44</v>
      </c>
      <c r="G193" s="248">
        <v>3000</v>
      </c>
      <c r="H193" s="258">
        <v>-3000</v>
      </c>
      <c r="I193" s="259"/>
      <c r="J193" s="259"/>
      <c r="K193" s="259"/>
      <c r="L193" s="250">
        <f t="shared" si="62"/>
        <v>0</v>
      </c>
    </row>
    <row r="194" spans="1:12" s="20" customFormat="1">
      <c r="A194" s="280" t="s">
        <v>207</v>
      </c>
      <c r="B194" s="243" t="s">
        <v>27</v>
      </c>
      <c r="C194" s="243" t="s">
        <v>38</v>
      </c>
      <c r="D194" s="243" t="s">
        <v>195</v>
      </c>
      <c r="E194" s="243" t="s">
        <v>208</v>
      </c>
      <c r="F194" s="243"/>
      <c r="G194" s="244">
        <f>G195</f>
        <v>1000</v>
      </c>
      <c r="H194" s="244">
        <f>H195</f>
        <v>-1000</v>
      </c>
      <c r="I194" s="244">
        <f>I195</f>
        <v>0</v>
      </c>
      <c r="J194" s="244">
        <f>J195</f>
        <v>0</v>
      </c>
      <c r="K194" s="244">
        <f t="shared" ref="K194:L194" si="81">K195</f>
        <v>0</v>
      </c>
      <c r="L194" s="244">
        <f t="shared" si="81"/>
        <v>0</v>
      </c>
    </row>
    <row r="195" spans="1:12" ht="25.5">
      <c r="A195" s="255" t="s">
        <v>43</v>
      </c>
      <c r="B195" s="247" t="s">
        <v>27</v>
      </c>
      <c r="C195" s="247" t="s">
        <v>38</v>
      </c>
      <c r="D195" s="247" t="s">
        <v>195</v>
      </c>
      <c r="E195" s="247" t="s">
        <v>208</v>
      </c>
      <c r="F195" s="247" t="s">
        <v>44</v>
      </c>
      <c r="G195" s="248">
        <v>1000</v>
      </c>
      <c r="H195" s="258">
        <v>-1000</v>
      </c>
      <c r="I195" s="259"/>
      <c r="J195" s="259"/>
      <c r="K195" s="259"/>
      <c r="L195" s="250">
        <f t="shared" si="62"/>
        <v>0</v>
      </c>
    </row>
    <row r="196" spans="1:12" s="20" customFormat="1">
      <c r="A196" s="280" t="s">
        <v>209</v>
      </c>
      <c r="B196" s="243" t="s">
        <v>27</v>
      </c>
      <c r="C196" s="243" t="s">
        <v>38</v>
      </c>
      <c r="D196" s="243" t="s">
        <v>195</v>
      </c>
      <c r="E196" s="243" t="s">
        <v>210</v>
      </c>
      <c r="F196" s="243"/>
      <c r="G196" s="244">
        <f>G197</f>
        <v>2000</v>
      </c>
      <c r="H196" s="244">
        <f>H197</f>
        <v>-2000</v>
      </c>
      <c r="I196" s="244">
        <f>I197</f>
        <v>0</v>
      </c>
      <c r="J196" s="244">
        <f>J197</f>
        <v>0</v>
      </c>
      <c r="K196" s="244">
        <f t="shared" ref="K196:L196" si="82">K197</f>
        <v>0</v>
      </c>
      <c r="L196" s="244">
        <f t="shared" si="82"/>
        <v>0</v>
      </c>
    </row>
    <row r="197" spans="1:12" ht="25.5">
      <c r="A197" s="255" t="s">
        <v>43</v>
      </c>
      <c r="B197" s="247" t="s">
        <v>27</v>
      </c>
      <c r="C197" s="247" t="s">
        <v>38</v>
      </c>
      <c r="D197" s="247" t="s">
        <v>195</v>
      </c>
      <c r="E197" s="247" t="s">
        <v>210</v>
      </c>
      <c r="F197" s="247" t="s">
        <v>44</v>
      </c>
      <c r="G197" s="248">
        <v>2000</v>
      </c>
      <c r="H197" s="258">
        <v>-2000</v>
      </c>
      <c r="I197" s="259"/>
      <c r="J197" s="259"/>
      <c r="K197" s="259"/>
      <c r="L197" s="250">
        <f t="shared" si="62"/>
        <v>0</v>
      </c>
    </row>
    <row r="198" spans="1:12" s="20" customFormat="1">
      <c r="A198" s="280" t="s">
        <v>211</v>
      </c>
      <c r="B198" s="243" t="s">
        <v>27</v>
      </c>
      <c r="C198" s="243" t="s">
        <v>38</v>
      </c>
      <c r="D198" s="243" t="s">
        <v>195</v>
      </c>
      <c r="E198" s="243" t="s">
        <v>212</v>
      </c>
      <c r="F198" s="243"/>
      <c r="G198" s="244">
        <f>G199</f>
        <v>3150</v>
      </c>
      <c r="H198" s="244">
        <f>H199</f>
        <v>-3150</v>
      </c>
      <c r="I198" s="244">
        <f>I199</f>
        <v>0</v>
      </c>
      <c r="J198" s="244">
        <f>J199</f>
        <v>0</v>
      </c>
      <c r="K198" s="244">
        <f t="shared" ref="K198:L198" si="83">K199</f>
        <v>0</v>
      </c>
      <c r="L198" s="244">
        <f t="shared" si="83"/>
        <v>0</v>
      </c>
    </row>
    <row r="199" spans="1:12" ht="25.5">
      <c r="A199" s="255" t="s">
        <v>43</v>
      </c>
      <c r="B199" s="247" t="s">
        <v>27</v>
      </c>
      <c r="C199" s="247" t="s">
        <v>38</v>
      </c>
      <c r="D199" s="247" t="s">
        <v>195</v>
      </c>
      <c r="E199" s="247" t="s">
        <v>212</v>
      </c>
      <c r="F199" s="247" t="s">
        <v>44</v>
      </c>
      <c r="G199" s="248">
        <v>3150</v>
      </c>
      <c r="H199" s="258">
        <v>-3150</v>
      </c>
      <c r="I199" s="259"/>
      <c r="J199" s="259"/>
      <c r="K199" s="259"/>
      <c r="L199" s="250">
        <f t="shared" si="62"/>
        <v>0</v>
      </c>
    </row>
    <row r="200" spans="1:12" s="20" customFormat="1">
      <c r="A200" s="280" t="s">
        <v>213</v>
      </c>
      <c r="B200" s="243" t="s">
        <v>27</v>
      </c>
      <c r="C200" s="243" t="s">
        <v>38</v>
      </c>
      <c r="D200" s="243" t="s">
        <v>195</v>
      </c>
      <c r="E200" s="243" t="s">
        <v>214</v>
      </c>
      <c r="F200" s="243"/>
      <c r="G200" s="244">
        <f>G201</f>
        <v>750</v>
      </c>
      <c r="H200" s="244">
        <f>H201</f>
        <v>-750</v>
      </c>
      <c r="I200" s="244">
        <f>I201</f>
        <v>0</v>
      </c>
      <c r="J200" s="244">
        <f>J201</f>
        <v>0</v>
      </c>
      <c r="K200" s="244">
        <f t="shared" ref="K200:L200" si="84">K201</f>
        <v>0</v>
      </c>
      <c r="L200" s="244">
        <f t="shared" si="84"/>
        <v>0</v>
      </c>
    </row>
    <row r="201" spans="1:12" ht="25.5">
      <c r="A201" s="255" t="s">
        <v>43</v>
      </c>
      <c r="B201" s="247" t="s">
        <v>27</v>
      </c>
      <c r="C201" s="247" t="s">
        <v>38</v>
      </c>
      <c r="D201" s="247" t="s">
        <v>195</v>
      </c>
      <c r="E201" s="247" t="s">
        <v>214</v>
      </c>
      <c r="F201" s="247" t="s">
        <v>44</v>
      </c>
      <c r="G201" s="248">
        <v>750</v>
      </c>
      <c r="H201" s="258">
        <v>-750</v>
      </c>
      <c r="I201" s="259"/>
      <c r="J201" s="259"/>
      <c r="K201" s="259"/>
      <c r="L201" s="250">
        <f t="shared" si="62"/>
        <v>0</v>
      </c>
    </row>
    <row r="202" spans="1:12" s="20" customFormat="1" ht="25.5">
      <c r="A202" s="280" t="s">
        <v>215</v>
      </c>
      <c r="B202" s="243" t="s">
        <v>27</v>
      </c>
      <c r="C202" s="243" t="s">
        <v>38</v>
      </c>
      <c r="D202" s="243" t="s">
        <v>195</v>
      </c>
      <c r="E202" s="243" t="s">
        <v>216</v>
      </c>
      <c r="F202" s="243"/>
      <c r="G202" s="244">
        <f>G203</f>
        <v>250</v>
      </c>
      <c r="H202" s="244">
        <f>H203</f>
        <v>-250</v>
      </c>
      <c r="I202" s="244">
        <f>I203</f>
        <v>0</v>
      </c>
      <c r="J202" s="244">
        <f>J203</f>
        <v>0</v>
      </c>
      <c r="K202" s="244">
        <f t="shared" ref="K202:L202" si="85">K203</f>
        <v>0</v>
      </c>
      <c r="L202" s="244">
        <f t="shared" si="85"/>
        <v>0</v>
      </c>
    </row>
    <row r="203" spans="1:12" ht="25.5">
      <c r="A203" s="255" t="s">
        <v>43</v>
      </c>
      <c r="B203" s="247" t="s">
        <v>27</v>
      </c>
      <c r="C203" s="247" t="s">
        <v>38</v>
      </c>
      <c r="D203" s="247" t="s">
        <v>195</v>
      </c>
      <c r="E203" s="247" t="s">
        <v>216</v>
      </c>
      <c r="F203" s="247" t="s">
        <v>44</v>
      </c>
      <c r="G203" s="248">
        <v>250</v>
      </c>
      <c r="H203" s="258">
        <v>-250</v>
      </c>
      <c r="I203" s="259"/>
      <c r="J203" s="259"/>
      <c r="K203" s="259"/>
      <c r="L203" s="250">
        <f t="shared" si="62"/>
        <v>0</v>
      </c>
    </row>
    <row r="204" spans="1:12" s="20" customFormat="1">
      <c r="A204" s="280" t="s">
        <v>217</v>
      </c>
      <c r="B204" s="243" t="s">
        <v>27</v>
      </c>
      <c r="C204" s="243" t="s">
        <v>38</v>
      </c>
      <c r="D204" s="243" t="s">
        <v>195</v>
      </c>
      <c r="E204" s="243" t="s">
        <v>218</v>
      </c>
      <c r="F204" s="243"/>
      <c r="G204" s="244">
        <f>G205</f>
        <v>200</v>
      </c>
      <c r="H204" s="244">
        <f>H205</f>
        <v>-200</v>
      </c>
      <c r="I204" s="244">
        <f>I205</f>
        <v>0</v>
      </c>
      <c r="J204" s="244">
        <f>J205</f>
        <v>0</v>
      </c>
      <c r="K204" s="244">
        <f t="shared" ref="K204:L204" si="86">K205</f>
        <v>0</v>
      </c>
      <c r="L204" s="244">
        <f t="shared" si="86"/>
        <v>0</v>
      </c>
    </row>
    <row r="205" spans="1:12" ht="25.5">
      <c r="A205" s="255" t="s">
        <v>43</v>
      </c>
      <c r="B205" s="247" t="s">
        <v>27</v>
      </c>
      <c r="C205" s="247" t="s">
        <v>38</v>
      </c>
      <c r="D205" s="247" t="s">
        <v>195</v>
      </c>
      <c r="E205" s="247" t="s">
        <v>218</v>
      </c>
      <c r="F205" s="247" t="s">
        <v>44</v>
      </c>
      <c r="G205" s="248">
        <v>200</v>
      </c>
      <c r="H205" s="258">
        <v>-200</v>
      </c>
      <c r="I205" s="259"/>
      <c r="J205" s="259"/>
      <c r="K205" s="259"/>
      <c r="L205" s="250">
        <f t="shared" si="62"/>
        <v>0</v>
      </c>
    </row>
    <row r="206" spans="1:12" ht="38.25">
      <c r="A206" s="242" t="s">
        <v>219</v>
      </c>
      <c r="B206" s="243" t="s">
        <v>27</v>
      </c>
      <c r="C206" s="243" t="s">
        <v>38</v>
      </c>
      <c r="D206" s="243" t="s">
        <v>195</v>
      </c>
      <c r="E206" s="243" t="s">
        <v>220</v>
      </c>
      <c r="F206" s="243"/>
      <c r="G206" s="244">
        <f>G207</f>
        <v>0</v>
      </c>
      <c r="H206" s="244">
        <f t="shared" ref="H206:L207" si="87">H207</f>
        <v>14000</v>
      </c>
      <c r="I206" s="244">
        <f t="shared" si="87"/>
        <v>0</v>
      </c>
      <c r="J206" s="244">
        <f t="shared" si="87"/>
        <v>0</v>
      </c>
      <c r="K206" s="244">
        <f t="shared" si="87"/>
        <v>0</v>
      </c>
      <c r="L206" s="244">
        <f t="shared" si="87"/>
        <v>14000</v>
      </c>
    </row>
    <row r="207" spans="1:12" s="20" customFormat="1" ht="51">
      <c r="A207" s="242" t="s">
        <v>221</v>
      </c>
      <c r="B207" s="243" t="s">
        <v>27</v>
      </c>
      <c r="C207" s="243" t="s">
        <v>38</v>
      </c>
      <c r="D207" s="243" t="s">
        <v>195</v>
      </c>
      <c r="E207" s="243" t="s">
        <v>222</v>
      </c>
      <c r="F207" s="243"/>
      <c r="G207" s="244">
        <f>G208</f>
        <v>0</v>
      </c>
      <c r="H207" s="244">
        <f t="shared" si="87"/>
        <v>14000</v>
      </c>
      <c r="I207" s="244">
        <f t="shared" si="87"/>
        <v>0</v>
      </c>
      <c r="J207" s="244">
        <f t="shared" si="87"/>
        <v>0</v>
      </c>
      <c r="K207" s="244">
        <f t="shared" si="87"/>
        <v>0</v>
      </c>
      <c r="L207" s="244">
        <f t="shared" si="87"/>
        <v>14000</v>
      </c>
    </row>
    <row r="208" spans="1:12" ht="38.25">
      <c r="A208" s="255" t="s">
        <v>159</v>
      </c>
      <c r="B208" s="247" t="s">
        <v>27</v>
      </c>
      <c r="C208" s="247" t="s">
        <v>38</v>
      </c>
      <c r="D208" s="247" t="s">
        <v>195</v>
      </c>
      <c r="E208" s="247" t="s">
        <v>222</v>
      </c>
      <c r="F208" s="247" t="s">
        <v>160</v>
      </c>
      <c r="G208" s="248"/>
      <c r="H208" s="258">
        <v>14000</v>
      </c>
      <c r="I208" s="259"/>
      <c r="J208" s="259"/>
      <c r="K208" s="259"/>
      <c r="L208" s="250">
        <f t="shared" si="62"/>
        <v>14000</v>
      </c>
    </row>
    <row r="209" spans="1:12" hidden="1">
      <c r="A209" s="76" t="s">
        <v>223</v>
      </c>
      <c r="B209" s="22" t="s">
        <v>27</v>
      </c>
      <c r="C209" s="22" t="s">
        <v>38</v>
      </c>
      <c r="D209" s="22" t="s">
        <v>195</v>
      </c>
      <c r="E209" s="22" t="s">
        <v>224</v>
      </c>
      <c r="F209" s="22"/>
      <c r="G209" s="23">
        <f>G210</f>
        <v>5000</v>
      </c>
      <c r="H209" s="23">
        <f>H210</f>
        <v>0</v>
      </c>
      <c r="I209" s="23">
        <f>I210</f>
        <v>5055</v>
      </c>
      <c r="J209" s="23">
        <f>J210</f>
        <v>0</v>
      </c>
      <c r="K209" s="23">
        <f t="shared" ref="K209:L209" si="88">K210</f>
        <v>0</v>
      </c>
      <c r="L209" s="23">
        <f t="shared" si="88"/>
        <v>10055</v>
      </c>
    </row>
    <row r="210" spans="1:12" s="80" customFormat="1" ht="38.25" hidden="1">
      <c r="A210" s="77" t="s">
        <v>225</v>
      </c>
      <c r="B210" s="24" t="s">
        <v>27</v>
      </c>
      <c r="C210" s="24" t="s">
        <v>38</v>
      </c>
      <c r="D210" s="24" t="s">
        <v>195</v>
      </c>
      <c r="E210" s="24" t="s">
        <v>224</v>
      </c>
      <c r="F210" s="24" t="s">
        <v>226</v>
      </c>
      <c r="G210" s="25">
        <v>5000</v>
      </c>
      <c r="H210" s="78"/>
      <c r="I210" s="79">
        <v>5055</v>
      </c>
      <c r="J210" s="79"/>
      <c r="K210" s="79"/>
      <c r="L210" s="16">
        <f t="shared" si="62"/>
        <v>10055</v>
      </c>
    </row>
    <row r="211" spans="1:12">
      <c r="A211" s="242" t="s">
        <v>227</v>
      </c>
      <c r="B211" s="243"/>
      <c r="C211" s="243" t="s">
        <v>38</v>
      </c>
      <c r="D211" s="243" t="s">
        <v>139</v>
      </c>
      <c r="E211" s="243"/>
      <c r="F211" s="243"/>
      <c r="G211" s="244">
        <f>G212+G215</f>
        <v>14000</v>
      </c>
      <c r="H211" s="244">
        <f t="shared" ref="H211:L211" si="89">H212+H215</f>
        <v>13521.900000000001</v>
      </c>
      <c r="I211" s="244">
        <f t="shared" si="89"/>
        <v>0</v>
      </c>
      <c r="J211" s="244">
        <f t="shared" si="89"/>
        <v>6000</v>
      </c>
      <c r="K211" s="244">
        <f t="shared" si="89"/>
        <v>1721.9</v>
      </c>
      <c r="L211" s="244">
        <f t="shared" si="89"/>
        <v>35243.800000000003</v>
      </c>
    </row>
    <row r="212" spans="1:12" ht="38.25">
      <c r="A212" s="242" t="s">
        <v>219</v>
      </c>
      <c r="B212" s="243" t="s">
        <v>27</v>
      </c>
      <c r="C212" s="243"/>
      <c r="D212" s="243"/>
      <c r="E212" s="243" t="s">
        <v>220</v>
      </c>
      <c r="F212" s="243"/>
      <c r="G212" s="244">
        <f>G213</f>
        <v>14000</v>
      </c>
      <c r="H212" s="244">
        <f t="shared" ref="H212:L213" si="90">H213</f>
        <v>-14000</v>
      </c>
      <c r="I212" s="244">
        <f t="shared" si="90"/>
        <v>0</v>
      </c>
      <c r="J212" s="244">
        <f t="shared" si="90"/>
        <v>0</v>
      </c>
      <c r="K212" s="244">
        <f t="shared" si="90"/>
        <v>0</v>
      </c>
      <c r="L212" s="244">
        <f t="shared" si="90"/>
        <v>0</v>
      </c>
    </row>
    <row r="213" spans="1:12" s="20" customFormat="1" ht="51">
      <c r="A213" s="242" t="s">
        <v>221</v>
      </c>
      <c r="B213" s="243" t="s">
        <v>27</v>
      </c>
      <c r="C213" s="243" t="s">
        <v>38</v>
      </c>
      <c r="D213" s="243" t="s">
        <v>139</v>
      </c>
      <c r="E213" s="243" t="s">
        <v>222</v>
      </c>
      <c r="F213" s="243"/>
      <c r="G213" s="244">
        <f>G214</f>
        <v>14000</v>
      </c>
      <c r="H213" s="244">
        <f t="shared" si="90"/>
        <v>-14000</v>
      </c>
      <c r="I213" s="244">
        <f t="shared" si="90"/>
        <v>0</v>
      </c>
      <c r="J213" s="244">
        <f t="shared" si="90"/>
        <v>0</v>
      </c>
      <c r="K213" s="244">
        <f t="shared" si="90"/>
        <v>0</v>
      </c>
      <c r="L213" s="244">
        <f t="shared" si="90"/>
        <v>0</v>
      </c>
    </row>
    <row r="214" spans="1:12" ht="38.25">
      <c r="A214" s="255" t="s">
        <v>159</v>
      </c>
      <c r="B214" s="247" t="s">
        <v>27</v>
      </c>
      <c r="C214" s="247" t="s">
        <v>38</v>
      </c>
      <c r="D214" s="247" t="s">
        <v>139</v>
      </c>
      <c r="E214" s="247" t="s">
        <v>222</v>
      </c>
      <c r="F214" s="247" t="s">
        <v>160</v>
      </c>
      <c r="G214" s="248">
        <v>14000</v>
      </c>
      <c r="H214" s="258">
        <v>-14000</v>
      </c>
      <c r="I214" s="259"/>
      <c r="J214" s="259"/>
      <c r="K214" s="259"/>
      <c r="L214" s="250">
        <f t="shared" si="62"/>
        <v>0</v>
      </c>
    </row>
    <row r="215" spans="1:12">
      <c r="A215" s="280" t="s">
        <v>196</v>
      </c>
      <c r="B215" s="243" t="s">
        <v>27</v>
      </c>
      <c r="C215" s="243" t="s">
        <v>38</v>
      </c>
      <c r="D215" s="243" t="s">
        <v>139</v>
      </c>
      <c r="E215" s="243" t="s">
        <v>197</v>
      </c>
      <c r="F215" s="243"/>
      <c r="G215" s="244">
        <f>G216+G219+G222+G224+G226+G228+G230+G232+G234+G236+G238+G242+G244+G240</f>
        <v>0</v>
      </c>
      <c r="H215" s="244">
        <f t="shared" ref="H215:L215" si="91">H216+H219+H222+H224+H226+H228+H230+H232+H234+H236+H238+H242+H244+H240</f>
        <v>27521.9</v>
      </c>
      <c r="I215" s="244">
        <f t="shared" si="91"/>
        <v>0</v>
      </c>
      <c r="J215" s="244">
        <f t="shared" si="91"/>
        <v>6000</v>
      </c>
      <c r="K215" s="244">
        <f t="shared" si="91"/>
        <v>1721.9</v>
      </c>
      <c r="L215" s="244">
        <f t="shared" si="91"/>
        <v>35243.800000000003</v>
      </c>
    </row>
    <row r="216" spans="1:12" s="20" customFormat="1" ht="38.25">
      <c r="A216" s="280" t="s">
        <v>200</v>
      </c>
      <c r="B216" s="243" t="s">
        <v>27</v>
      </c>
      <c r="C216" s="243" t="s">
        <v>38</v>
      </c>
      <c r="D216" s="243" t="s">
        <v>139</v>
      </c>
      <c r="E216" s="243" t="s">
        <v>202</v>
      </c>
      <c r="F216" s="243"/>
      <c r="G216" s="244">
        <f t="shared" ref="G216:L216" si="92">G217+G218</f>
        <v>0</v>
      </c>
      <c r="H216" s="244">
        <f t="shared" si="92"/>
        <v>11721.9</v>
      </c>
      <c r="I216" s="244">
        <f t="shared" si="92"/>
        <v>0</v>
      </c>
      <c r="J216" s="244">
        <f t="shared" si="92"/>
        <v>0</v>
      </c>
      <c r="K216" s="244">
        <f t="shared" si="92"/>
        <v>822.07200000000012</v>
      </c>
      <c r="L216" s="244">
        <f t="shared" si="92"/>
        <v>12543.972</v>
      </c>
    </row>
    <row r="217" spans="1:12" ht="25.5">
      <c r="A217" s="255" t="s">
        <v>43</v>
      </c>
      <c r="B217" s="247" t="s">
        <v>27</v>
      </c>
      <c r="C217" s="247" t="s">
        <v>38</v>
      </c>
      <c r="D217" s="247" t="s">
        <v>139</v>
      </c>
      <c r="E217" s="247" t="s">
        <v>202</v>
      </c>
      <c r="F217" s="247" t="s">
        <v>44</v>
      </c>
      <c r="G217" s="248"/>
      <c r="H217" s="258">
        <f>10000-4500</f>
        <v>5500</v>
      </c>
      <c r="I217" s="259">
        <v>-2550.6790000000001</v>
      </c>
      <c r="J217" s="259"/>
      <c r="K217" s="259">
        <f>-899.828+0.037+1721.9</f>
        <v>822.10900000000015</v>
      </c>
      <c r="L217" s="250">
        <f t="shared" ref="L217:L280" si="93">I217+H217+G217+J217+K217</f>
        <v>3771.4300000000003</v>
      </c>
    </row>
    <row r="218" spans="1:12" ht="38.25">
      <c r="A218" s="255" t="s">
        <v>159</v>
      </c>
      <c r="B218" s="247" t="s">
        <v>27</v>
      </c>
      <c r="C218" s="247" t="s">
        <v>38</v>
      </c>
      <c r="D218" s="247" t="s">
        <v>139</v>
      </c>
      <c r="E218" s="247" t="s">
        <v>202</v>
      </c>
      <c r="F218" s="247" t="s">
        <v>160</v>
      </c>
      <c r="G218" s="248"/>
      <c r="H218" s="258">
        <f>4500+1721.9</f>
        <v>6221.9</v>
      </c>
      <c r="I218" s="259">
        <v>2550.6790000000001</v>
      </c>
      <c r="J218" s="259"/>
      <c r="K218" s="259">
        <v>-3.6999999999999998E-2</v>
      </c>
      <c r="L218" s="250">
        <f t="shared" si="93"/>
        <v>8772.5419999999995</v>
      </c>
    </row>
    <row r="219" spans="1:12" s="20" customFormat="1" ht="25.5">
      <c r="A219" s="280" t="s">
        <v>203</v>
      </c>
      <c r="B219" s="243" t="s">
        <v>27</v>
      </c>
      <c r="C219" s="243" t="s">
        <v>38</v>
      </c>
      <c r="D219" s="243" t="s">
        <v>139</v>
      </c>
      <c r="E219" s="243" t="s">
        <v>204</v>
      </c>
      <c r="F219" s="243"/>
      <c r="G219" s="244">
        <f>G220+G221</f>
        <v>0</v>
      </c>
      <c r="H219" s="244">
        <f>H220+H221</f>
        <v>5000</v>
      </c>
      <c r="I219" s="244">
        <f>I220+I221</f>
        <v>0</v>
      </c>
      <c r="J219" s="244">
        <f>J220+J221</f>
        <v>0</v>
      </c>
      <c r="K219" s="244">
        <f t="shared" ref="K219:L219" si="94">K220+K221</f>
        <v>0</v>
      </c>
      <c r="L219" s="244">
        <f t="shared" si="94"/>
        <v>5000</v>
      </c>
    </row>
    <row r="220" spans="1:12" ht="25.5">
      <c r="A220" s="255" t="s">
        <v>43</v>
      </c>
      <c r="B220" s="247" t="s">
        <v>27</v>
      </c>
      <c r="C220" s="247" t="s">
        <v>38</v>
      </c>
      <c r="D220" s="247" t="s">
        <v>139</v>
      </c>
      <c r="E220" s="247" t="s">
        <v>204</v>
      </c>
      <c r="F220" s="247" t="s">
        <v>44</v>
      </c>
      <c r="G220" s="248"/>
      <c r="H220" s="258">
        <v>5000</v>
      </c>
      <c r="I220" s="259">
        <v>-449.32100000000003</v>
      </c>
      <c r="J220" s="259"/>
      <c r="K220" s="259"/>
      <c r="L220" s="250">
        <f t="shared" si="93"/>
        <v>4550.6790000000001</v>
      </c>
    </row>
    <row r="221" spans="1:12" ht="38.25">
      <c r="A221" s="255" t="s">
        <v>159</v>
      </c>
      <c r="B221" s="247" t="s">
        <v>27</v>
      </c>
      <c r="C221" s="247" t="s">
        <v>38</v>
      </c>
      <c r="D221" s="247" t="s">
        <v>139</v>
      </c>
      <c r="E221" s="247" t="s">
        <v>204</v>
      </c>
      <c r="F221" s="247" t="s">
        <v>160</v>
      </c>
      <c r="G221" s="248"/>
      <c r="H221" s="258"/>
      <c r="I221" s="259">
        <v>449.32100000000003</v>
      </c>
      <c r="J221" s="259"/>
      <c r="K221" s="259"/>
      <c r="L221" s="250">
        <f t="shared" si="93"/>
        <v>449.32100000000003</v>
      </c>
    </row>
    <row r="222" spans="1:12" s="20" customFormat="1">
      <c r="A222" s="280" t="s">
        <v>205</v>
      </c>
      <c r="B222" s="243" t="s">
        <v>27</v>
      </c>
      <c r="C222" s="243" t="s">
        <v>38</v>
      </c>
      <c r="D222" s="243" t="s">
        <v>139</v>
      </c>
      <c r="E222" s="243" t="s">
        <v>206</v>
      </c>
      <c r="F222" s="243"/>
      <c r="G222" s="244">
        <f>G223</f>
        <v>0</v>
      </c>
      <c r="H222" s="244">
        <f>H223</f>
        <v>3000</v>
      </c>
      <c r="I222" s="244">
        <f>I223</f>
        <v>0</v>
      </c>
      <c r="J222" s="244">
        <f>J223</f>
        <v>0</v>
      </c>
      <c r="K222" s="244">
        <f t="shared" ref="K222:L222" si="95">K223</f>
        <v>-3000</v>
      </c>
      <c r="L222" s="244">
        <f t="shared" si="95"/>
        <v>0</v>
      </c>
    </row>
    <row r="223" spans="1:12" ht="25.5">
      <c r="A223" s="255" t="s">
        <v>43</v>
      </c>
      <c r="B223" s="247" t="s">
        <v>27</v>
      </c>
      <c r="C223" s="247" t="s">
        <v>38</v>
      </c>
      <c r="D223" s="247" t="s">
        <v>139</v>
      </c>
      <c r="E223" s="247" t="s">
        <v>206</v>
      </c>
      <c r="F223" s="247" t="s">
        <v>44</v>
      </c>
      <c r="G223" s="248"/>
      <c r="H223" s="258">
        <v>3000</v>
      </c>
      <c r="I223" s="259"/>
      <c r="J223" s="259"/>
      <c r="K223" s="259">
        <v>-3000</v>
      </c>
      <c r="L223" s="250">
        <f t="shared" si="93"/>
        <v>0</v>
      </c>
    </row>
    <row r="224" spans="1:12" s="20" customFormat="1">
      <c r="A224" s="280" t="s">
        <v>207</v>
      </c>
      <c r="B224" s="243" t="s">
        <v>27</v>
      </c>
      <c r="C224" s="243" t="s">
        <v>38</v>
      </c>
      <c r="D224" s="243" t="s">
        <v>139</v>
      </c>
      <c r="E224" s="243" t="s">
        <v>208</v>
      </c>
      <c r="F224" s="243"/>
      <c r="G224" s="244">
        <f t="shared" ref="G224:L224" si="96">G225</f>
        <v>0</v>
      </c>
      <c r="H224" s="244">
        <f t="shared" si="96"/>
        <v>1000</v>
      </c>
      <c r="I224" s="244">
        <f t="shared" si="96"/>
        <v>0</v>
      </c>
      <c r="J224" s="244">
        <f t="shared" si="96"/>
        <v>0</v>
      </c>
      <c r="K224" s="244">
        <f t="shared" si="96"/>
        <v>933.62400000000002</v>
      </c>
      <c r="L224" s="244">
        <f t="shared" si="96"/>
        <v>1933.624</v>
      </c>
    </row>
    <row r="225" spans="1:12" ht="25.5">
      <c r="A225" s="255" t="s">
        <v>43</v>
      </c>
      <c r="B225" s="247" t="s">
        <v>27</v>
      </c>
      <c r="C225" s="247" t="s">
        <v>38</v>
      </c>
      <c r="D225" s="247" t="s">
        <v>139</v>
      </c>
      <c r="E225" s="247" t="s">
        <v>208</v>
      </c>
      <c r="F225" s="247" t="s">
        <v>44</v>
      </c>
      <c r="G225" s="248"/>
      <c r="H225" s="258">
        <v>1000</v>
      </c>
      <c r="I225" s="259"/>
      <c r="J225" s="259"/>
      <c r="K225" s="259">
        <v>933.62400000000002</v>
      </c>
      <c r="L225" s="250">
        <f t="shared" si="93"/>
        <v>1933.624</v>
      </c>
    </row>
    <row r="226" spans="1:12" s="20" customFormat="1">
      <c r="A226" s="280" t="s">
        <v>209</v>
      </c>
      <c r="B226" s="243" t="s">
        <v>27</v>
      </c>
      <c r="C226" s="243" t="s">
        <v>38</v>
      </c>
      <c r="D226" s="243" t="s">
        <v>139</v>
      </c>
      <c r="E226" s="243" t="s">
        <v>210</v>
      </c>
      <c r="F226" s="243"/>
      <c r="G226" s="244">
        <f>G227</f>
        <v>0</v>
      </c>
      <c r="H226" s="244">
        <f>H227</f>
        <v>2000</v>
      </c>
      <c r="I226" s="244">
        <f>I227</f>
        <v>0</v>
      </c>
      <c r="J226" s="244">
        <f>J227</f>
        <v>0</v>
      </c>
      <c r="K226" s="244">
        <f t="shared" ref="K226:L226" si="97">K227</f>
        <v>-490.52600000000001</v>
      </c>
      <c r="L226" s="244">
        <f t="shared" si="97"/>
        <v>1509.4739999999999</v>
      </c>
    </row>
    <row r="227" spans="1:12" ht="25.5">
      <c r="A227" s="255" t="s">
        <v>43</v>
      </c>
      <c r="B227" s="247" t="s">
        <v>27</v>
      </c>
      <c r="C227" s="247" t="s">
        <v>38</v>
      </c>
      <c r="D227" s="247" t="s">
        <v>139</v>
      </c>
      <c r="E227" s="247" t="s">
        <v>210</v>
      </c>
      <c r="F227" s="247" t="s">
        <v>44</v>
      </c>
      <c r="G227" s="248"/>
      <c r="H227" s="258">
        <v>2000</v>
      </c>
      <c r="I227" s="259"/>
      <c r="J227" s="259"/>
      <c r="K227" s="259">
        <v>-490.52600000000001</v>
      </c>
      <c r="L227" s="250">
        <f t="shared" si="93"/>
        <v>1509.4739999999999</v>
      </c>
    </row>
    <row r="228" spans="1:12" s="20" customFormat="1">
      <c r="A228" s="280" t="s">
        <v>734</v>
      </c>
      <c r="B228" s="243" t="s">
        <v>27</v>
      </c>
      <c r="C228" s="243" t="s">
        <v>38</v>
      </c>
      <c r="D228" s="243" t="s">
        <v>139</v>
      </c>
      <c r="E228" s="243" t="s">
        <v>212</v>
      </c>
      <c r="F228" s="243"/>
      <c r="G228" s="244">
        <f t="shared" ref="G228:L228" si="98">G229</f>
        <v>0</v>
      </c>
      <c r="H228" s="244">
        <f t="shared" si="98"/>
        <v>3150</v>
      </c>
      <c r="I228" s="244">
        <f t="shared" si="98"/>
        <v>0</v>
      </c>
      <c r="J228" s="244">
        <f t="shared" si="98"/>
        <v>6000</v>
      </c>
      <c r="K228" s="244">
        <f t="shared" si="98"/>
        <v>-870.07799999999997</v>
      </c>
      <c r="L228" s="244">
        <f t="shared" si="98"/>
        <v>8279.9220000000005</v>
      </c>
    </row>
    <row r="229" spans="1:12" ht="25.5">
      <c r="A229" s="255" t="s">
        <v>43</v>
      </c>
      <c r="B229" s="247" t="s">
        <v>27</v>
      </c>
      <c r="C229" s="247" t="s">
        <v>38</v>
      </c>
      <c r="D229" s="247" t="s">
        <v>139</v>
      </c>
      <c r="E229" s="247" t="s">
        <v>212</v>
      </c>
      <c r="F229" s="247" t="s">
        <v>44</v>
      </c>
      <c r="G229" s="248"/>
      <c r="H229" s="258">
        <v>3150</v>
      </c>
      <c r="I229" s="259"/>
      <c r="J229" s="259">
        <v>6000</v>
      </c>
      <c r="K229" s="259">
        <v>-870.07799999999997</v>
      </c>
      <c r="L229" s="250">
        <f t="shared" si="93"/>
        <v>8279.9220000000005</v>
      </c>
    </row>
    <row r="230" spans="1:12" s="20" customFormat="1">
      <c r="A230" s="280" t="s">
        <v>213</v>
      </c>
      <c r="B230" s="243" t="s">
        <v>27</v>
      </c>
      <c r="C230" s="243" t="s">
        <v>38</v>
      </c>
      <c r="D230" s="243" t="s">
        <v>139</v>
      </c>
      <c r="E230" s="243" t="s">
        <v>214</v>
      </c>
      <c r="F230" s="243"/>
      <c r="G230" s="244">
        <f>G231</f>
        <v>0</v>
      </c>
      <c r="H230" s="244">
        <f>H231</f>
        <v>1200</v>
      </c>
      <c r="I230" s="244">
        <f>I231</f>
        <v>0</v>
      </c>
      <c r="J230" s="244">
        <f>J231</f>
        <v>0</v>
      </c>
      <c r="K230" s="244">
        <f t="shared" ref="K230:L230" si="99">K231</f>
        <v>0</v>
      </c>
      <c r="L230" s="244">
        <f t="shared" si="99"/>
        <v>1200</v>
      </c>
    </row>
    <row r="231" spans="1:12" ht="38.25">
      <c r="A231" s="255" t="s">
        <v>159</v>
      </c>
      <c r="B231" s="247" t="s">
        <v>27</v>
      </c>
      <c r="C231" s="247" t="s">
        <v>38</v>
      </c>
      <c r="D231" s="247" t="s">
        <v>139</v>
      </c>
      <c r="E231" s="247" t="s">
        <v>214</v>
      </c>
      <c r="F231" s="247" t="s">
        <v>160</v>
      </c>
      <c r="G231" s="248"/>
      <c r="H231" s="258">
        <f>750+450</f>
        <v>1200</v>
      </c>
      <c r="I231" s="259"/>
      <c r="J231" s="259"/>
      <c r="K231" s="259"/>
      <c r="L231" s="250">
        <f t="shared" si="93"/>
        <v>1200</v>
      </c>
    </row>
    <row r="232" spans="1:12" s="20" customFormat="1" ht="25.5">
      <c r="A232" s="280" t="s">
        <v>215</v>
      </c>
      <c r="B232" s="243" t="s">
        <v>27</v>
      </c>
      <c r="C232" s="243" t="s">
        <v>38</v>
      </c>
      <c r="D232" s="243" t="s">
        <v>139</v>
      </c>
      <c r="E232" s="243" t="s">
        <v>216</v>
      </c>
      <c r="F232" s="243"/>
      <c r="G232" s="244">
        <f>G233</f>
        <v>0</v>
      </c>
      <c r="H232" s="244">
        <f>H233</f>
        <v>250</v>
      </c>
      <c r="I232" s="244">
        <f>I233</f>
        <v>0</v>
      </c>
      <c r="J232" s="244">
        <f>J233</f>
        <v>0</v>
      </c>
      <c r="K232" s="244">
        <f t="shared" ref="K232:L232" si="100">K233</f>
        <v>0</v>
      </c>
      <c r="L232" s="244">
        <f t="shared" si="100"/>
        <v>250</v>
      </c>
    </row>
    <row r="233" spans="1:12">
      <c r="A233" s="300" t="s">
        <v>228</v>
      </c>
      <c r="B233" s="247" t="s">
        <v>27</v>
      </c>
      <c r="C233" s="247" t="s">
        <v>38</v>
      </c>
      <c r="D233" s="247" t="s">
        <v>139</v>
      </c>
      <c r="E233" s="247" t="s">
        <v>216</v>
      </c>
      <c r="F233" s="247" t="s">
        <v>118</v>
      </c>
      <c r="G233" s="248"/>
      <c r="H233" s="258">
        <v>250</v>
      </c>
      <c r="I233" s="259"/>
      <c r="J233" s="259"/>
      <c r="K233" s="259"/>
      <c r="L233" s="250">
        <f t="shared" si="93"/>
        <v>250</v>
      </c>
    </row>
    <row r="234" spans="1:12" s="20" customFormat="1">
      <c r="A234" s="280" t="s">
        <v>217</v>
      </c>
      <c r="B234" s="243" t="s">
        <v>27</v>
      </c>
      <c r="C234" s="243" t="s">
        <v>38</v>
      </c>
      <c r="D234" s="243" t="s">
        <v>139</v>
      </c>
      <c r="E234" s="243" t="s">
        <v>218</v>
      </c>
      <c r="F234" s="243"/>
      <c r="G234" s="244">
        <f>G235</f>
        <v>0</v>
      </c>
      <c r="H234" s="244">
        <f>H235</f>
        <v>200</v>
      </c>
      <c r="I234" s="244">
        <f>I235</f>
        <v>0</v>
      </c>
      <c r="J234" s="244">
        <f>J235</f>
        <v>0</v>
      </c>
      <c r="K234" s="244">
        <f t="shared" ref="K234:L234" si="101">K235</f>
        <v>0</v>
      </c>
      <c r="L234" s="244">
        <f t="shared" si="101"/>
        <v>200</v>
      </c>
    </row>
    <row r="235" spans="1:12">
      <c r="A235" s="300" t="s">
        <v>228</v>
      </c>
      <c r="B235" s="247" t="s">
        <v>27</v>
      </c>
      <c r="C235" s="247" t="s">
        <v>38</v>
      </c>
      <c r="D235" s="247" t="s">
        <v>139</v>
      </c>
      <c r="E235" s="247" t="s">
        <v>218</v>
      </c>
      <c r="F235" s="247" t="s">
        <v>118</v>
      </c>
      <c r="G235" s="248"/>
      <c r="H235" s="258">
        <v>200</v>
      </c>
      <c r="I235" s="259"/>
      <c r="J235" s="259"/>
      <c r="K235" s="259"/>
      <c r="L235" s="250">
        <f t="shared" si="93"/>
        <v>200</v>
      </c>
    </row>
    <row r="236" spans="1:12" s="20" customFormat="1" ht="38.25">
      <c r="A236" s="272" t="s">
        <v>725</v>
      </c>
      <c r="B236" s="243" t="s">
        <v>27</v>
      </c>
      <c r="C236" s="243" t="s">
        <v>38</v>
      </c>
      <c r="D236" s="243" t="s">
        <v>139</v>
      </c>
      <c r="E236" s="243" t="s">
        <v>726</v>
      </c>
      <c r="F236" s="243"/>
      <c r="G236" s="244">
        <f>G237</f>
        <v>0</v>
      </c>
      <c r="H236" s="244">
        <f t="shared" ref="H236:L236" si="102">H237</f>
        <v>0</v>
      </c>
      <c r="I236" s="244">
        <f t="shared" si="102"/>
        <v>0</v>
      </c>
      <c r="J236" s="244">
        <f t="shared" si="102"/>
        <v>0</v>
      </c>
      <c r="K236" s="244">
        <f t="shared" si="102"/>
        <v>899.82799999999997</v>
      </c>
      <c r="L236" s="244">
        <f t="shared" si="102"/>
        <v>899.82799999999997</v>
      </c>
    </row>
    <row r="237" spans="1:12" ht="25.5">
      <c r="A237" s="255" t="s">
        <v>43</v>
      </c>
      <c r="B237" s="247" t="s">
        <v>27</v>
      </c>
      <c r="C237" s="247" t="s">
        <v>38</v>
      </c>
      <c r="D237" s="247" t="s">
        <v>139</v>
      </c>
      <c r="E237" s="247" t="s">
        <v>726</v>
      </c>
      <c r="F237" s="247" t="s">
        <v>44</v>
      </c>
      <c r="G237" s="248"/>
      <c r="H237" s="258"/>
      <c r="I237" s="259"/>
      <c r="J237" s="259"/>
      <c r="K237" s="259">
        <v>899.82799999999997</v>
      </c>
      <c r="L237" s="250">
        <f t="shared" si="93"/>
        <v>899.82799999999997</v>
      </c>
    </row>
    <row r="238" spans="1:12" s="20" customFormat="1">
      <c r="A238" s="280" t="s">
        <v>727</v>
      </c>
      <c r="B238" s="243" t="s">
        <v>27</v>
      </c>
      <c r="C238" s="243" t="s">
        <v>38</v>
      </c>
      <c r="D238" s="243" t="s">
        <v>139</v>
      </c>
      <c r="E238" s="243" t="s">
        <v>728</v>
      </c>
      <c r="F238" s="243"/>
      <c r="G238" s="244">
        <f>G239</f>
        <v>0</v>
      </c>
      <c r="H238" s="244">
        <f t="shared" ref="H238:L238" si="103">H239</f>
        <v>0</v>
      </c>
      <c r="I238" s="244">
        <f t="shared" si="103"/>
        <v>0</v>
      </c>
      <c r="J238" s="244">
        <f t="shared" si="103"/>
        <v>0</v>
      </c>
      <c r="K238" s="244">
        <f t="shared" si="103"/>
        <v>914.90200000000004</v>
      </c>
      <c r="L238" s="244">
        <f t="shared" si="103"/>
        <v>914.90200000000004</v>
      </c>
    </row>
    <row r="239" spans="1:12" ht="24.75" customHeight="1">
      <c r="A239" s="255" t="s">
        <v>43</v>
      </c>
      <c r="B239" s="247" t="s">
        <v>27</v>
      </c>
      <c r="C239" s="247" t="s">
        <v>38</v>
      </c>
      <c r="D239" s="247" t="s">
        <v>139</v>
      </c>
      <c r="E239" s="247" t="s">
        <v>729</v>
      </c>
      <c r="F239" s="247" t="s">
        <v>44</v>
      </c>
      <c r="G239" s="248"/>
      <c r="H239" s="258"/>
      <c r="I239" s="259"/>
      <c r="J239" s="259"/>
      <c r="K239" s="259">
        <v>914.90200000000004</v>
      </c>
      <c r="L239" s="250">
        <f t="shared" si="93"/>
        <v>914.90200000000004</v>
      </c>
    </row>
    <row r="240" spans="1:12" s="20" customFormat="1" ht="24.75" customHeight="1">
      <c r="A240" s="301" t="s">
        <v>735</v>
      </c>
      <c r="B240" s="243" t="s">
        <v>27</v>
      </c>
      <c r="C240" s="243" t="s">
        <v>38</v>
      </c>
      <c r="D240" s="243" t="s">
        <v>139</v>
      </c>
      <c r="E240" s="243" t="s">
        <v>736</v>
      </c>
      <c r="F240" s="243"/>
      <c r="G240" s="244">
        <f>G241</f>
        <v>0</v>
      </c>
      <c r="H240" s="244">
        <f t="shared" ref="H240:L240" si="104">H241</f>
        <v>0</v>
      </c>
      <c r="I240" s="244">
        <f t="shared" si="104"/>
        <v>0</v>
      </c>
      <c r="J240" s="244">
        <f t="shared" si="104"/>
        <v>0</v>
      </c>
      <c r="K240" s="244">
        <f t="shared" si="104"/>
        <v>870.07799999999997</v>
      </c>
      <c r="L240" s="244">
        <f t="shared" si="104"/>
        <v>870.07799999999997</v>
      </c>
    </row>
    <row r="241" spans="1:12" ht="24.75" customHeight="1">
      <c r="A241" s="255" t="s">
        <v>43</v>
      </c>
      <c r="B241" s="247" t="s">
        <v>27</v>
      </c>
      <c r="C241" s="247" t="s">
        <v>38</v>
      </c>
      <c r="D241" s="247" t="s">
        <v>139</v>
      </c>
      <c r="E241" s="247" t="s">
        <v>736</v>
      </c>
      <c r="F241" s="247" t="s">
        <v>44</v>
      </c>
      <c r="G241" s="248"/>
      <c r="H241" s="258"/>
      <c r="I241" s="259"/>
      <c r="J241" s="259"/>
      <c r="K241" s="259">
        <v>870.07799999999997</v>
      </c>
      <c r="L241" s="250">
        <f t="shared" si="93"/>
        <v>870.07799999999997</v>
      </c>
    </row>
    <row r="242" spans="1:12" s="20" customFormat="1" ht="25.5">
      <c r="A242" s="272" t="s">
        <v>730</v>
      </c>
      <c r="B242" s="243" t="s">
        <v>27</v>
      </c>
      <c r="C242" s="243" t="s">
        <v>38</v>
      </c>
      <c r="D242" s="243" t="s">
        <v>139</v>
      </c>
      <c r="E242" s="243" t="s">
        <v>731</v>
      </c>
      <c r="F242" s="243"/>
      <c r="G242" s="244">
        <f>G243</f>
        <v>0</v>
      </c>
      <c r="H242" s="244">
        <f t="shared" ref="H242:L242" si="105">H243</f>
        <v>0</v>
      </c>
      <c r="I242" s="244">
        <f t="shared" si="105"/>
        <v>0</v>
      </c>
      <c r="J242" s="244">
        <f t="shared" si="105"/>
        <v>0</v>
      </c>
      <c r="K242" s="244">
        <f t="shared" si="105"/>
        <v>1291</v>
      </c>
      <c r="L242" s="244">
        <f t="shared" si="105"/>
        <v>1291</v>
      </c>
    </row>
    <row r="243" spans="1:12" ht="25.5">
      <c r="A243" s="255" t="s">
        <v>43</v>
      </c>
      <c r="B243" s="247" t="s">
        <v>27</v>
      </c>
      <c r="C243" s="247" t="s">
        <v>38</v>
      </c>
      <c r="D243" s="247" t="s">
        <v>139</v>
      </c>
      <c r="E243" s="247" t="s">
        <v>731</v>
      </c>
      <c r="F243" s="247" t="s">
        <v>44</v>
      </c>
      <c r="G243" s="248"/>
      <c r="H243" s="258"/>
      <c r="I243" s="259"/>
      <c r="J243" s="259"/>
      <c r="K243" s="259">
        <v>1291</v>
      </c>
      <c r="L243" s="250">
        <f t="shared" si="93"/>
        <v>1291</v>
      </c>
    </row>
    <row r="244" spans="1:12" s="20" customFormat="1" ht="38.25">
      <c r="A244" s="301" t="s">
        <v>732</v>
      </c>
      <c r="B244" s="243" t="s">
        <v>27</v>
      </c>
      <c r="C244" s="243" t="s">
        <v>38</v>
      </c>
      <c r="D244" s="243" t="s">
        <v>139</v>
      </c>
      <c r="E244" s="243" t="s">
        <v>733</v>
      </c>
      <c r="F244" s="243"/>
      <c r="G244" s="244">
        <f>G245</f>
        <v>0</v>
      </c>
      <c r="H244" s="244">
        <f t="shared" ref="H244:L244" si="106">H245</f>
        <v>0</v>
      </c>
      <c r="I244" s="244">
        <f t="shared" si="106"/>
        <v>0</v>
      </c>
      <c r="J244" s="244">
        <f t="shared" si="106"/>
        <v>0</v>
      </c>
      <c r="K244" s="244">
        <f t="shared" si="106"/>
        <v>351</v>
      </c>
      <c r="L244" s="244">
        <f t="shared" si="106"/>
        <v>351</v>
      </c>
    </row>
    <row r="245" spans="1:12" ht="25.5">
      <c r="A245" s="255" t="s">
        <v>43</v>
      </c>
      <c r="B245" s="247" t="s">
        <v>27</v>
      </c>
      <c r="C245" s="247" t="s">
        <v>38</v>
      </c>
      <c r="D245" s="247" t="s">
        <v>139</v>
      </c>
      <c r="E245" s="247" t="s">
        <v>733</v>
      </c>
      <c r="F245" s="247" t="s">
        <v>44</v>
      </c>
      <c r="G245" s="248"/>
      <c r="H245" s="258"/>
      <c r="I245" s="259"/>
      <c r="J245" s="259"/>
      <c r="K245" s="259">
        <v>351</v>
      </c>
      <c r="L245" s="250">
        <f t="shared" si="93"/>
        <v>351</v>
      </c>
    </row>
    <row r="246" spans="1:12" s="20" customFormat="1" hidden="1">
      <c r="A246" s="61" t="s">
        <v>229</v>
      </c>
      <c r="B246" s="10" t="s">
        <v>27</v>
      </c>
      <c r="C246" s="10" t="s">
        <v>38</v>
      </c>
      <c r="D246" s="10" t="s">
        <v>139</v>
      </c>
      <c r="E246" s="10" t="s">
        <v>230</v>
      </c>
      <c r="F246" s="10"/>
      <c r="G246" s="11">
        <f>G247</f>
        <v>0</v>
      </c>
      <c r="H246" s="11">
        <f>H247</f>
        <v>0</v>
      </c>
      <c r="I246" s="11">
        <f>I247</f>
        <v>0</v>
      </c>
      <c r="J246" s="11">
        <f>J247</f>
        <v>13472.034</v>
      </c>
      <c r="K246" s="11">
        <f t="shared" ref="K246:L246" si="107">K247</f>
        <v>0</v>
      </c>
      <c r="L246" s="11">
        <f t="shared" si="107"/>
        <v>13472.034</v>
      </c>
    </row>
    <row r="247" spans="1:12" ht="38.25" hidden="1">
      <c r="A247" s="30" t="s">
        <v>173</v>
      </c>
      <c r="B247" s="24" t="s">
        <v>27</v>
      </c>
      <c r="C247" s="24" t="s">
        <v>38</v>
      </c>
      <c r="D247" s="24" t="s">
        <v>139</v>
      </c>
      <c r="E247" s="24" t="s">
        <v>230</v>
      </c>
      <c r="F247" s="24" t="s">
        <v>174</v>
      </c>
      <c r="G247" s="25"/>
      <c r="H247" s="26"/>
      <c r="I247" s="27"/>
      <c r="J247" s="27">
        <v>13472.034</v>
      </c>
      <c r="K247" s="27"/>
      <c r="L247" s="16">
        <f t="shared" si="93"/>
        <v>13472.034</v>
      </c>
    </row>
    <row r="248" spans="1:12" s="20" customFormat="1" hidden="1">
      <c r="A248" s="61" t="s">
        <v>231</v>
      </c>
      <c r="B248" s="10" t="s">
        <v>27</v>
      </c>
      <c r="C248" s="10" t="s">
        <v>38</v>
      </c>
      <c r="D248" s="10" t="s">
        <v>139</v>
      </c>
      <c r="E248" s="10" t="s">
        <v>232</v>
      </c>
      <c r="F248" s="10"/>
      <c r="G248" s="11">
        <f>G249</f>
        <v>0</v>
      </c>
      <c r="H248" s="11">
        <f>H249</f>
        <v>0</v>
      </c>
      <c r="I248" s="11">
        <f>I249</f>
        <v>0</v>
      </c>
      <c r="J248" s="11">
        <f>J249</f>
        <v>3599.3119999999999</v>
      </c>
      <c r="K248" s="11">
        <f t="shared" ref="K248:L248" si="108">K249</f>
        <v>0</v>
      </c>
      <c r="L248" s="11">
        <f t="shared" si="108"/>
        <v>3599.3119999999999</v>
      </c>
    </row>
    <row r="249" spans="1:12" ht="25.5" hidden="1">
      <c r="A249" s="28" t="s">
        <v>43</v>
      </c>
      <c r="B249" s="24" t="s">
        <v>27</v>
      </c>
      <c r="C249" s="24" t="s">
        <v>38</v>
      </c>
      <c r="D249" s="24" t="s">
        <v>139</v>
      </c>
      <c r="E249" s="24" t="s">
        <v>232</v>
      </c>
      <c r="F249" s="24" t="s">
        <v>44</v>
      </c>
      <c r="G249" s="25"/>
      <c r="H249" s="26"/>
      <c r="I249" s="27"/>
      <c r="J249" s="27">
        <v>3599.3119999999999</v>
      </c>
      <c r="K249" s="27"/>
      <c r="L249" s="16">
        <f t="shared" si="93"/>
        <v>3599.3119999999999</v>
      </c>
    </row>
    <row r="250" spans="1:12" s="20" customFormat="1" hidden="1">
      <c r="A250" s="61" t="s">
        <v>233</v>
      </c>
      <c r="B250" s="10" t="s">
        <v>27</v>
      </c>
      <c r="C250" s="10" t="s">
        <v>38</v>
      </c>
      <c r="D250" s="10" t="s">
        <v>139</v>
      </c>
      <c r="E250" s="10" t="s">
        <v>234</v>
      </c>
      <c r="F250" s="10"/>
      <c r="G250" s="11">
        <f>G251</f>
        <v>0</v>
      </c>
      <c r="H250" s="11">
        <f>H251</f>
        <v>0</v>
      </c>
      <c r="I250" s="11">
        <f>I251</f>
        <v>0</v>
      </c>
      <c r="J250" s="11">
        <f>J251</f>
        <v>11613.852999999999</v>
      </c>
      <c r="K250" s="11">
        <f t="shared" ref="K250:L250" si="109">K251</f>
        <v>0</v>
      </c>
      <c r="L250" s="11">
        <f t="shared" si="109"/>
        <v>11613.852999999999</v>
      </c>
    </row>
    <row r="251" spans="1:12" ht="25.5" hidden="1">
      <c r="A251" s="28" t="s">
        <v>43</v>
      </c>
      <c r="B251" s="24" t="s">
        <v>27</v>
      </c>
      <c r="C251" s="24" t="s">
        <v>38</v>
      </c>
      <c r="D251" s="24" t="s">
        <v>139</v>
      </c>
      <c r="E251" s="24" t="s">
        <v>234</v>
      </c>
      <c r="F251" s="24" t="s">
        <v>44</v>
      </c>
      <c r="G251" s="25"/>
      <c r="H251" s="26"/>
      <c r="I251" s="27"/>
      <c r="J251" s="27">
        <v>11613.852999999999</v>
      </c>
      <c r="K251" s="27"/>
      <c r="L251" s="16">
        <f t="shared" si="93"/>
        <v>11613.852999999999</v>
      </c>
    </row>
    <row r="252" spans="1:12" s="20" customFormat="1" hidden="1">
      <c r="A252" s="61" t="s">
        <v>235</v>
      </c>
      <c r="B252" s="10" t="s">
        <v>27</v>
      </c>
      <c r="C252" s="10" t="s">
        <v>38</v>
      </c>
      <c r="D252" s="10" t="s">
        <v>139</v>
      </c>
      <c r="E252" s="10" t="s">
        <v>236</v>
      </c>
      <c r="F252" s="10"/>
      <c r="G252" s="11">
        <f>G253</f>
        <v>0</v>
      </c>
      <c r="H252" s="11">
        <f>H253</f>
        <v>0</v>
      </c>
      <c r="I252" s="11">
        <f>I253</f>
        <v>0</v>
      </c>
      <c r="J252" s="11">
        <f>J253</f>
        <v>25136.93</v>
      </c>
      <c r="K252" s="11">
        <f t="shared" ref="K252:L252" si="110">K253</f>
        <v>0</v>
      </c>
      <c r="L252" s="11">
        <f t="shared" si="110"/>
        <v>25136.93</v>
      </c>
    </row>
    <row r="253" spans="1:12" ht="25.5" hidden="1">
      <c r="A253" s="28" t="s">
        <v>43</v>
      </c>
      <c r="B253" s="24" t="s">
        <v>27</v>
      </c>
      <c r="C253" s="24" t="s">
        <v>38</v>
      </c>
      <c r="D253" s="24" t="s">
        <v>139</v>
      </c>
      <c r="E253" s="24" t="s">
        <v>236</v>
      </c>
      <c r="F253" s="24" t="s">
        <v>44</v>
      </c>
      <c r="G253" s="25"/>
      <c r="H253" s="26"/>
      <c r="I253" s="27"/>
      <c r="J253" s="27">
        <v>25136.93</v>
      </c>
      <c r="K253" s="27"/>
      <c r="L253" s="16">
        <f t="shared" si="93"/>
        <v>25136.93</v>
      </c>
    </row>
    <row r="254" spans="1:12" s="20" customFormat="1" ht="25.5" hidden="1">
      <c r="A254" s="97" t="s">
        <v>1021</v>
      </c>
      <c r="B254" s="117" t="s">
        <v>27</v>
      </c>
      <c r="C254" s="117" t="s">
        <v>38</v>
      </c>
      <c r="D254" s="117" t="s">
        <v>139</v>
      </c>
      <c r="E254" s="117" t="s">
        <v>1022</v>
      </c>
      <c r="F254" s="117"/>
      <c r="G254" s="118">
        <f>G255</f>
        <v>0</v>
      </c>
      <c r="H254" s="118">
        <f t="shared" ref="H254:L254" si="111">H255</f>
        <v>0</v>
      </c>
      <c r="I254" s="118">
        <f t="shared" si="111"/>
        <v>0</v>
      </c>
      <c r="J254" s="118">
        <f t="shared" si="111"/>
        <v>0</v>
      </c>
      <c r="K254" s="118">
        <f t="shared" si="111"/>
        <v>8736.4619999999995</v>
      </c>
      <c r="L254" s="118">
        <f t="shared" si="111"/>
        <v>8736.4619999999995</v>
      </c>
    </row>
    <row r="255" spans="1:12" hidden="1">
      <c r="A255" s="28"/>
      <c r="B255" s="24" t="s">
        <v>27</v>
      </c>
      <c r="C255" s="24" t="s">
        <v>38</v>
      </c>
      <c r="D255" s="24" t="s">
        <v>139</v>
      </c>
      <c r="E255" s="24" t="s">
        <v>1022</v>
      </c>
      <c r="F255" s="24" t="s">
        <v>315</v>
      </c>
      <c r="G255" s="25"/>
      <c r="H255" s="26"/>
      <c r="I255" s="27"/>
      <c r="J255" s="27"/>
      <c r="K255" s="27">
        <v>8736.4619999999995</v>
      </c>
      <c r="L255" s="16">
        <f t="shared" si="93"/>
        <v>8736.4619999999995</v>
      </c>
    </row>
    <row r="256" spans="1:12">
      <c r="A256" s="251" t="s">
        <v>237</v>
      </c>
      <c r="B256" s="243"/>
      <c r="C256" s="243" t="s">
        <v>38</v>
      </c>
      <c r="D256" s="243" t="s">
        <v>238</v>
      </c>
      <c r="E256" s="243"/>
      <c r="F256" s="243"/>
      <c r="G256" s="244">
        <f>G257+G285</f>
        <v>11809.413</v>
      </c>
      <c r="H256" s="244">
        <f t="shared" ref="H256:L256" si="112">H257+H285</f>
        <v>304.7</v>
      </c>
      <c r="I256" s="244">
        <f t="shared" si="112"/>
        <v>3228</v>
      </c>
      <c r="J256" s="244">
        <f t="shared" si="112"/>
        <v>0</v>
      </c>
      <c r="K256" s="244">
        <f t="shared" si="112"/>
        <v>0</v>
      </c>
      <c r="L256" s="244">
        <f t="shared" si="112"/>
        <v>15342.113000000001</v>
      </c>
    </row>
    <row r="257" spans="1:12" s="20" customFormat="1" ht="25.5">
      <c r="A257" s="275" t="s">
        <v>239</v>
      </c>
      <c r="B257" s="243" t="s">
        <v>27</v>
      </c>
      <c r="C257" s="243" t="s">
        <v>38</v>
      </c>
      <c r="D257" s="243" t="s">
        <v>238</v>
      </c>
      <c r="E257" s="243" t="s">
        <v>240</v>
      </c>
      <c r="F257" s="243"/>
      <c r="G257" s="244">
        <f>G258+G265+G278</f>
        <v>7879.4130000000005</v>
      </c>
      <c r="H257" s="244">
        <f>H258+H265+H278</f>
        <v>304.7</v>
      </c>
      <c r="I257" s="244">
        <f>I258+I265+I278</f>
        <v>98</v>
      </c>
      <c r="J257" s="244">
        <f>J258+J265+J278</f>
        <v>0</v>
      </c>
      <c r="K257" s="244">
        <f t="shared" ref="K257:L257" si="113">K258+K265+K278</f>
        <v>0</v>
      </c>
      <c r="L257" s="244">
        <f t="shared" si="113"/>
        <v>8282.1130000000012</v>
      </c>
    </row>
    <row r="258" spans="1:12" s="84" customFormat="1">
      <c r="A258" s="275" t="s">
        <v>241</v>
      </c>
      <c r="B258" s="243" t="s">
        <v>27</v>
      </c>
      <c r="C258" s="243" t="s">
        <v>38</v>
      </c>
      <c r="D258" s="243" t="s">
        <v>238</v>
      </c>
      <c r="E258" s="243" t="s">
        <v>242</v>
      </c>
      <c r="F258" s="243"/>
      <c r="G258" s="244">
        <f>G259+G260+G261+G262+G263</f>
        <v>4579.4130000000005</v>
      </c>
      <c r="H258" s="244">
        <f>H259+H260+H261+H262+H263</f>
        <v>124.69999999999999</v>
      </c>
      <c r="I258" s="244">
        <f>I259+I260+I261+I262+I263</f>
        <v>98</v>
      </c>
      <c r="J258" s="244">
        <f>J259+J260+J261+J262+J263</f>
        <v>0</v>
      </c>
      <c r="K258" s="244">
        <f t="shared" ref="K258:L258" si="114">K259+K260+K261+K262+K263</f>
        <v>0</v>
      </c>
      <c r="L258" s="244">
        <f t="shared" si="114"/>
        <v>4802.1130000000012</v>
      </c>
    </row>
    <row r="259" spans="1:12">
      <c r="A259" s="246" t="s">
        <v>30</v>
      </c>
      <c r="B259" s="247" t="s">
        <v>27</v>
      </c>
      <c r="C259" s="247" t="s">
        <v>38</v>
      </c>
      <c r="D259" s="247" t="s">
        <v>238</v>
      </c>
      <c r="E259" s="247" t="s">
        <v>242</v>
      </c>
      <c r="F259" s="247" t="s">
        <v>192</v>
      </c>
      <c r="G259" s="248">
        <v>4061.9389999999999</v>
      </c>
      <c r="H259" s="258"/>
      <c r="I259" s="259"/>
      <c r="J259" s="259"/>
      <c r="K259" s="259"/>
      <c r="L259" s="250">
        <f t="shared" si="93"/>
        <v>4061.9389999999999</v>
      </c>
    </row>
    <row r="260" spans="1:12" ht="25.5">
      <c r="A260" s="255" t="s">
        <v>35</v>
      </c>
      <c r="B260" s="247" t="s">
        <v>27</v>
      </c>
      <c r="C260" s="247" t="s">
        <v>38</v>
      </c>
      <c r="D260" s="247" t="s">
        <v>238</v>
      </c>
      <c r="E260" s="247" t="s">
        <v>242</v>
      </c>
      <c r="F260" s="247" t="s">
        <v>193</v>
      </c>
      <c r="G260" s="248">
        <v>124.80200000000001</v>
      </c>
      <c r="H260" s="258"/>
      <c r="I260" s="259"/>
      <c r="J260" s="259"/>
      <c r="K260" s="259"/>
      <c r="L260" s="250">
        <f t="shared" si="93"/>
        <v>124.80200000000001</v>
      </c>
    </row>
    <row r="261" spans="1:12" ht="25.5">
      <c r="A261" s="255" t="s">
        <v>41</v>
      </c>
      <c r="B261" s="247" t="s">
        <v>27</v>
      </c>
      <c r="C261" s="247" t="s">
        <v>38</v>
      </c>
      <c r="D261" s="247" t="s">
        <v>238</v>
      </c>
      <c r="E261" s="247" t="s">
        <v>242</v>
      </c>
      <c r="F261" s="247" t="s">
        <v>42</v>
      </c>
      <c r="G261" s="248">
        <v>57.52</v>
      </c>
      <c r="H261" s="258">
        <f>18+124.7</f>
        <v>142.69999999999999</v>
      </c>
      <c r="I261" s="259">
        <f>25.724+18</f>
        <v>43.724000000000004</v>
      </c>
      <c r="J261" s="259"/>
      <c r="K261" s="259"/>
      <c r="L261" s="250">
        <f t="shared" si="93"/>
        <v>243.94399999999999</v>
      </c>
    </row>
    <row r="262" spans="1:12" ht="25.5">
      <c r="A262" s="255" t="s">
        <v>43</v>
      </c>
      <c r="B262" s="247" t="s">
        <v>27</v>
      </c>
      <c r="C262" s="247" t="s">
        <v>38</v>
      </c>
      <c r="D262" s="247" t="s">
        <v>238</v>
      </c>
      <c r="E262" s="247" t="s">
        <v>242</v>
      </c>
      <c r="F262" s="247" t="s">
        <v>44</v>
      </c>
      <c r="G262" s="248">
        <v>331.12299999999999</v>
      </c>
      <c r="H262" s="258">
        <f>-18</f>
        <v>-18</v>
      </c>
      <c r="I262" s="259">
        <f>-25.724+80</f>
        <v>54.275999999999996</v>
      </c>
      <c r="J262" s="259"/>
      <c r="K262" s="259"/>
      <c r="L262" s="250">
        <f t="shared" si="93"/>
        <v>367.399</v>
      </c>
    </row>
    <row r="263" spans="1:12" ht="25.5">
      <c r="A263" s="262" t="s">
        <v>45</v>
      </c>
      <c r="B263" s="247" t="s">
        <v>27</v>
      </c>
      <c r="C263" s="247" t="s">
        <v>38</v>
      </c>
      <c r="D263" s="247" t="s">
        <v>238</v>
      </c>
      <c r="E263" s="247" t="s">
        <v>242</v>
      </c>
      <c r="F263" s="247" t="s">
        <v>46</v>
      </c>
      <c r="G263" s="248">
        <v>4.0289999999999999</v>
      </c>
      <c r="H263" s="258"/>
      <c r="I263" s="259"/>
      <c r="J263" s="259"/>
      <c r="K263" s="259"/>
      <c r="L263" s="250">
        <f t="shared" si="93"/>
        <v>4.0289999999999999</v>
      </c>
    </row>
    <row r="264" spans="1:12" ht="25.5">
      <c r="A264" s="262" t="s">
        <v>47</v>
      </c>
      <c r="B264" s="247" t="s">
        <v>27</v>
      </c>
      <c r="C264" s="247" t="s">
        <v>38</v>
      </c>
      <c r="D264" s="247" t="s">
        <v>238</v>
      </c>
      <c r="E264" s="247" t="s">
        <v>242</v>
      </c>
      <c r="F264" s="247" t="s">
        <v>48</v>
      </c>
      <c r="G264" s="248"/>
      <c r="H264" s="258"/>
      <c r="I264" s="259"/>
      <c r="J264" s="259"/>
      <c r="K264" s="259"/>
      <c r="L264" s="250">
        <f t="shared" si="93"/>
        <v>0</v>
      </c>
    </row>
    <row r="265" spans="1:12" s="20" customFormat="1" ht="38.25">
      <c r="A265" s="269" t="s">
        <v>243</v>
      </c>
      <c r="B265" s="243" t="s">
        <v>27</v>
      </c>
      <c r="C265" s="243" t="s">
        <v>38</v>
      </c>
      <c r="D265" s="243" t="s">
        <v>238</v>
      </c>
      <c r="E265" s="243" t="s">
        <v>244</v>
      </c>
      <c r="F265" s="243"/>
      <c r="G265" s="244">
        <f>G266+G268+G272+G274+G270+G276</f>
        <v>1100</v>
      </c>
      <c r="H265" s="244">
        <f>H266+H268+H272+H274+H270+H276</f>
        <v>180</v>
      </c>
      <c r="I265" s="244">
        <f>I266+I268+I272+I274+I270+I276</f>
        <v>0</v>
      </c>
      <c r="J265" s="244">
        <f>J266+J268+J272+J274+J270+J276</f>
        <v>0</v>
      </c>
      <c r="K265" s="244">
        <f>K266+K268+K272+K274+K270+K276</f>
        <v>0</v>
      </c>
      <c r="L265" s="250">
        <f t="shared" si="93"/>
        <v>1280</v>
      </c>
    </row>
    <row r="266" spans="1:12" s="20" customFormat="1" ht="51">
      <c r="A266" s="269" t="s">
        <v>245</v>
      </c>
      <c r="B266" s="243" t="s">
        <v>27</v>
      </c>
      <c r="C266" s="243" t="s">
        <v>38</v>
      </c>
      <c r="D266" s="243" t="s">
        <v>238</v>
      </c>
      <c r="E266" s="243" t="s">
        <v>246</v>
      </c>
      <c r="F266" s="243"/>
      <c r="G266" s="244">
        <f>G267</f>
        <v>400</v>
      </c>
      <c r="H266" s="244">
        <f>H267</f>
        <v>0</v>
      </c>
      <c r="I266" s="244">
        <f>I267</f>
        <v>0</v>
      </c>
      <c r="J266" s="244">
        <f>J267</f>
        <v>0</v>
      </c>
      <c r="K266" s="244">
        <f t="shared" ref="K266:L266" si="115">K267</f>
        <v>0</v>
      </c>
      <c r="L266" s="244">
        <f t="shared" si="115"/>
        <v>400</v>
      </c>
    </row>
    <row r="267" spans="1:12" s="20" customFormat="1" ht="25.5">
      <c r="A267" s="255" t="s">
        <v>43</v>
      </c>
      <c r="B267" s="247" t="s">
        <v>27</v>
      </c>
      <c r="C267" s="247" t="s">
        <v>38</v>
      </c>
      <c r="D267" s="247" t="s">
        <v>238</v>
      </c>
      <c r="E267" s="247" t="s">
        <v>246</v>
      </c>
      <c r="F267" s="247" t="s">
        <v>44</v>
      </c>
      <c r="G267" s="248">
        <v>400</v>
      </c>
      <c r="H267" s="302"/>
      <c r="I267" s="303"/>
      <c r="J267" s="303"/>
      <c r="K267" s="303"/>
      <c r="L267" s="250">
        <f t="shared" si="93"/>
        <v>400</v>
      </c>
    </row>
    <row r="268" spans="1:12" s="20" customFormat="1" ht="38.25">
      <c r="A268" s="269" t="s">
        <v>247</v>
      </c>
      <c r="B268" s="243" t="s">
        <v>27</v>
      </c>
      <c r="C268" s="243" t="s">
        <v>38</v>
      </c>
      <c r="D268" s="243" t="s">
        <v>238</v>
      </c>
      <c r="E268" s="243" t="s">
        <v>248</v>
      </c>
      <c r="F268" s="243"/>
      <c r="G268" s="244">
        <f>G269</f>
        <v>200</v>
      </c>
      <c r="H268" s="244">
        <f>H269</f>
        <v>0</v>
      </c>
      <c r="I268" s="244">
        <f>I269</f>
        <v>0</v>
      </c>
      <c r="J268" s="244">
        <f>J269</f>
        <v>0</v>
      </c>
      <c r="K268" s="244">
        <f t="shared" ref="K268:L268" si="116">K269</f>
        <v>0</v>
      </c>
      <c r="L268" s="244">
        <f t="shared" si="116"/>
        <v>200</v>
      </c>
    </row>
    <row r="269" spans="1:12" s="20" customFormat="1" ht="25.5">
      <c r="A269" s="255" t="s">
        <v>43</v>
      </c>
      <c r="B269" s="247" t="s">
        <v>27</v>
      </c>
      <c r="C269" s="247" t="s">
        <v>38</v>
      </c>
      <c r="D269" s="247" t="s">
        <v>238</v>
      </c>
      <c r="E269" s="247" t="s">
        <v>248</v>
      </c>
      <c r="F269" s="247" t="s">
        <v>44</v>
      </c>
      <c r="G269" s="248">
        <v>200</v>
      </c>
      <c r="H269" s="302"/>
      <c r="I269" s="303"/>
      <c r="J269" s="303"/>
      <c r="K269" s="303"/>
      <c r="L269" s="250">
        <f t="shared" si="93"/>
        <v>200</v>
      </c>
    </row>
    <row r="270" spans="1:12" s="20" customFormat="1" ht="25.5">
      <c r="A270" s="269" t="s">
        <v>249</v>
      </c>
      <c r="B270" s="243" t="s">
        <v>27</v>
      </c>
      <c r="C270" s="243" t="s">
        <v>38</v>
      </c>
      <c r="D270" s="243" t="s">
        <v>238</v>
      </c>
      <c r="E270" s="243" t="s">
        <v>250</v>
      </c>
      <c r="F270" s="243"/>
      <c r="G270" s="244">
        <f>G271</f>
        <v>100</v>
      </c>
      <c r="H270" s="244">
        <f>H271</f>
        <v>0</v>
      </c>
      <c r="I270" s="244">
        <f>I271</f>
        <v>0</v>
      </c>
      <c r="J270" s="244">
        <f>J271</f>
        <v>0</v>
      </c>
      <c r="K270" s="244">
        <f t="shared" ref="K270:L270" si="117">K271</f>
        <v>0</v>
      </c>
      <c r="L270" s="244">
        <f t="shared" si="117"/>
        <v>100</v>
      </c>
    </row>
    <row r="271" spans="1:12" s="20" customFormat="1" ht="25.5">
      <c r="A271" s="255" t="s">
        <v>43</v>
      </c>
      <c r="B271" s="247" t="s">
        <v>27</v>
      </c>
      <c r="C271" s="247" t="s">
        <v>38</v>
      </c>
      <c r="D271" s="247" t="s">
        <v>238</v>
      </c>
      <c r="E271" s="247" t="s">
        <v>250</v>
      </c>
      <c r="F271" s="247" t="s">
        <v>44</v>
      </c>
      <c r="G271" s="248">
        <v>100</v>
      </c>
      <c r="H271" s="302"/>
      <c r="I271" s="303"/>
      <c r="J271" s="303"/>
      <c r="K271" s="303"/>
      <c r="L271" s="250">
        <f t="shared" si="93"/>
        <v>100</v>
      </c>
    </row>
    <row r="272" spans="1:12" s="20" customFormat="1" ht="25.5">
      <c r="A272" s="269" t="s">
        <v>251</v>
      </c>
      <c r="B272" s="243" t="s">
        <v>27</v>
      </c>
      <c r="C272" s="243" t="s">
        <v>38</v>
      </c>
      <c r="D272" s="243" t="s">
        <v>238</v>
      </c>
      <c r="E272" s="243" t="s">
        <v>252</v>
      </c>
      <c r="F272" s="243"/>
      <c r="G272" s="244">
        <f>G273</f>
        <v>200</v>
      </c>
      <c r="H272" s="244">
        <f>H273</f>
        <v>0</v>
      </c>
      <c r="I272" s="244">
        <f>I273</f>
        <v>0</v>
      </c>
      <c r="J272" s="244">
        <f>J273</f>
        <v>0</v>
      </c>
      <c r="K272" s="244">
        <f t="shared" ref="K272:L272" si="118">K273</f>
        <v>0</v>
      </c>
      <c r="L272" s="244">
        <f t="shared" si="118"/>
        <v>200</v>
      </c>
    </row>
    <row r="273" spans="1:12" s="20" customFormat="1" ht="25.5">
      <c r="A273" s="255" t="s">
        <v>43</v>
      </c>
      <c r="B273" s="247" t="s">
        <v>27</v>
      </c>
      <c r="C273" s="247" t="s">
        <v>38</v>
      </c>
      <c r="D273" s="247" t="s">
        <v>238</v>
      </c>
      <c r="E273" s="247" t="s">
        <v>252</v>
      </c>
      <c r="F273" s="247" t="s">
        <v>44</v>
      </c>
      <c r="G273" s="248">
        <v>200</v>
      </c>
      <c r="H273" s="302"/>
      <c r="I273" s="303"/>
      <c r="J273" s="303"/>
      <c r="K273" s="303"/>
      <c r="L273" s="250">
        <f t="shared" si="93"/>
        <v>200</v>
      </c>
    </row>
    <row r="274" spans="1:12" s="20" customFormat="1">
      <c r="A274" s="295" t="s">
        <v>253</v>
      </c>
      <c r="B274" s="243" t="s">
        <v>27</v>
      </c>
      <c r="C274" s="243" t="s">
        <v>38</v>
      </c>
      <c r="D274" s="243" t="s">
        <v>238</v>
      </c>
      <c r="E274" s="243" t="s">
        <v>254</v>
      </c>
      <c r="F274" s="243"/>
      <c r="G274" s="244">
        <f>G275</f>
        <v>200</v>
      </c>
      <c r="H274" s="244">
        <f>H275</f>
        <v>0</v>
      </c>
      <c r="I274" s="244">
        <f>I275</f>
        <v>0</v>
      </c>
      <c r="J274" s="244">
        <f>J275</f>
        <v>0</v>
      </c>
      <c r="K274" s="244">
        <f t="shared" ref="K274:L274" si="119">K275</f>
        <v>0</v>
      </c>
      <c r="L274" s="244">
        <f t="shared" si="119"/>
        <v>200</v>
      </c>
    </row>
    <row r="275" spans="1:12" s="20" customFormat="1" ht="25.5">
      <c r="A275" s="255" t="s">
        <v>43</v>
      </c>
      <c r="B275" s="247" t="s">
        <v>27</v>
      </c>
      <c r="C275" s="247" t="s">
        <v>38</v>
      </c>
      <c r="D275" s="247" t="s">
        <v>238</v>
      </c>
      <c r="E275" s="247" t="s">
        <v>254</v>
      </c>
      <c r="F275" s="247" t="s">
        <v>44</v>
      </c>
      <c r="G275" s="248">
        <v>200</v>
      </c>
      <c r="H275" s="302"/>
      <c r="I275" s="303"/>
      <c r="J275" s="303"/>
      <c r="K275" s="303"/>
      <c r="L275" s="250">
        <f t="shared" si="93"/>
        <v>200</v>
      </c>
    </row>
    <row r="276" spans="1:12" s="84" customFormat="1">
      <c r="A276" s="268" t="s">
        <v>255</v>
      </c>
      <c r="B276" s="243" t="s">
        <v>27</v>
      </c>
      <c r="C276" s="243" t="s">
        <v>38</v>
      </c>
      <c r="D276" s="243" t="s">
        <v>238</v>
      </c>
      <c r="E276" s="243" t="s">
        <v>256</v>
      </c>
      <c r="F276" s="243"/>
      <c r="G276" s="244">
        <f>G277</f>
        <v>0</v>
      </c>
      <c r="H276" s="244">
        <f>H277</f>
        <v>180</v>
      </c>
      <c r="I276" s="244">
        <f>I277</f>
        <v>0</v>
      </c>
      <c r="J276" s="244">
        <f>J277</f>
        <v>0</v>
      </c>
      <c r="K276" s="244">
        <f t="shared" ref="K276:L276" si="120">K277</f>
        <v>0</v>
      </c>
      <c r="L276" s="244">
        <f t="shared" si="120"/>
        <v>180</v>
      </c>
    </row>
    <row r="277" spans="1:12" s="84" customFormat="1" ht="25.5">
      <c r="A277" s="255" t="s">
        <v>43</v>
      </c>
      <c r="B277" s="247" t="s">
        <v>27</v>
      </c>
      <c r="C277" s="247" t="s">
        <v>38</v>
      </c>
      <c r="D277" s="247" t="s">
        <v>238</v>
      </c>
      <c r="E277" s="247" t="s">
        <v>256</v>
      </c>
      <c r="F277" s="247" t="s">
        <v>44</v>
      </c>
      <c r="G277" s="248"/>
      <c r="H277" s="258">
        <v>180</v>
      </c>
      <c r="I277" s="259"/>
      <c r="J277" s="259"/>
      <c r="K277" s="259"/>
      <c r="L277" s="250">
        <f t="shared" si="93"/>
        <v>180</v>
      </c>
    </row>
    <row r="278" spans="1:12" s="20" customFormat="1">
      <c r="A278" s="295" t="s">
        <v>257</v>
      </c>
      <c r="B278" s="243" t="s">
        <v>27</v>
      </c>
      <c r="C278" s="243" t="s">
        <v>38</v>
      </c>
      <c r="D278" s="243" t="s">
        <v>238</v>
      </c>
      <c r="E278" s="243" t="s">
        <v>258</v>
      </c>
      <c r="F278" s="243"/>
      <c r="G278" s="244">
        <f>G279+G281+G283</f>
        <v>2200</v>
      </c>
      <c r="H278" s="244">
        <f>H279+H281+H283</f>
        <v>0</v>
      </c>
      <c r="I278" s="244">
        <f>I279+I281+I283</f>
        <v>0</v>
      </c>
      <c r="J278" s="244">
        <f>J279+J281+J283</f>
        <v>0</v>
      </c>
      <c r="K278" s="244">
        <f t="shared" ref="K278:L278" si="121">K279+K281+K283</f>
        <v>0</v>
      </c>
      <c r="L278" s="244">
        <f t="shared" si="121"/>
        <v>2200</v>
      </c>
    </row>
    <row r="279" spans="1:12" s="20" customFormat="1" ht="38.25">
      <c r="A279" s="269" t="s">
        <v>259</v>
      </c>
      <c r="B279" s="243" t="s">
        <v>27</v>
      </c>
      <c r="C279" s="243" t="s">
        <v>38</v>
      </c>
      <c r="D279" s="243" t="s">
        <v>238</v>
      </c>
      <c r="E279" s="243" t="s">
        <v>260</v>
      </c>
      <c r="F279" s="243"/>
      <c r="G279" s="244">
        <f>G280</f>
        <v>400</v>
      </c>
      <c r="H279" s="244">
        <f>H280</f>
        <v>0</v>
      </c>
      <c r="I279" s="244">
        <f>I280</f>
        <v>0</v>
      </c>
      <c r="J279" s="244">
        <f>J280</f>
        <v>0</v>
      </c>
      <c r="K279" s="244">
        <f t="shared" ref="K279:L279" si="122">K280</f>
        <v>0</v>
      </c>
      <c r="L279" s="244">
        <f t="shared" si="122"/>
        <v>400</v>
      </c>
    </row>
    <row r="280" spans="1:12" s="20" customFormat="1" ht="25.5">
      <c r="A280" s="255" t="s">
        <v>43</v>
      </c>
      <c r="B280" s="247" t="s">
        <v>27</v>
      </c>
      <c r="C280" s="247" t="s">
        <v>38</v>
      </c>
      <c r="D280" s="247" t="s">
        <v>238</v>
      </c>
      <c r="E280" s="247" t="s">
        <v>260</v>
      </c>
      <c r="F280" s="247" t="s">
        <v>44</v>
      </c>
      <c r="G280" s="248">
        <v>400</v>
      </c>
      <c r="H280" s="302"/>
      <c r="I280" s="303"/>
      <c r="J280" s="303"/>
      <c r="K280" s="303"/>
      <c r="L280" s="250">
        <f t="shared" si="93"/>
        <v>400</v>
      </c>
    </row>
    <row r="281" spans="1:12" s="20" customFormat="1" ht="38.25">
      <c r="A281" s="269" t="s">
        <v>261</v>
      </c>
      <c r="B281" s="243" t="s">
        <v>27</v>
      </c>
      <c r="C281" s="243" t="s">
        <v>38</v>
      </c>
      <c r="D281" s="243" t="s">
        <v>238</v>
      </c>
      <c r="E281" s="243" t="s">
        <v>262</v>
      </c>
      <c r="F281" s="243"/>
      <c r="G281" s="244">
        <f>G282</f>
        <v>400</v>
      </c>
      <c r="H281" s="244">
        <f>H282</f>
        <v>0</v>
      </c>
      <c r="I281" s="244">
        <f>I282</f>
        <v>0</v>
      </c>
      <c r="J281" s="244">
        <f>J282</f>
        <v>0</v>
      </c>
      <c r="K281" s="244">
        <f t="shared" ref="K281:L281" si="123">K282</f>
        <v>0</v>
      </c>
      <c r="L281" s="244">
        <f t="shared" si="123"/>
        <v>400</v>
      </c>
    </row>
    <row r="282" spans="1:12" s="20" customFormat="1" ht="25.5">
      <c r="A282" s="255" t="s">
        <v>43</v>
      </c>
      <c r="B282" s="247" t="s">
        <v>27</v>
      </c>
      <c r="C282" s="247" t="s">
        <v>38</v>
      </c>
      <c r="D282" s="247" t="s">
        <v>238</v>
      </c>
      <c r="E282" s="247" t="s">
        <v>262</v>
      </c>
      <c r="F282" s="247" t="s">
        <v>44</v>
      </c>
      <c r="G282" s="248">
        <v>400</v>
      </c>
      <c r="H282" s="302"/>
      <c r="I282" s="303"/>
      <c r="J282" s="303"/>
      <c r="K282" s="303"/>
      <c r="L282" s="250">
        <f t="shared" ref="L282:L343" si="124">I282+H282+G282+J282+K282</f>
        <v>400</v>
      </c>
    </row>
    <row r="283" spans="1:12" s="20" customFormat="1" ht="76.5">
      <c r="A283" s="269" t="s">
        <v>263</v>
      </c>
      <c r="B283" s="243" t="s">
        <v>27</v>
      </c>
      <c r="C283" s="243" t="s">
        <v>38</v>
      </c>
      <c r="D283" s="243" t="s">
        <v>238</v>
      </c>
      <c r="E283" s="243" t="s">
        <v>264</v>
      </c>
      <c r="F283" s="243"/>
      <c r="G283" s="244">
        <f>G284</f>
        <v>1400</v>
      </c>
      <c r="H283" s="244">
        <f>H284</f>
        <v>0</v>
      </c>
      <c r="I283" s="244">
        <f>I284</f>
        <v>0</v>
      </c>
      <c r="J283" s="244">
        <f>J284</f>
        <v>0</v>
      </c>
      <c r="K283" s="244">
        <f t="shared" ref="K283:L283" si="125">K284</f>
        <v>0</v>
      </c>
      <c r="L283" s="244">
        <f t="shared" si="125"/>
        <v>1400</v>
      </c>
    </row>
    <row r="284" spans="1:12" s="20" customFormat="1" ht="25.5">
      <c r="A284" s="255" t="s">
        <v>43</v>
      </c>
      <c r="B284" s="247" t="s">
        <v>27</v>
      </c>
      <c r="C284" s="247" t="s">
        <v>38</v>
      </c>
      <c r="D284" s="247" t="s">
        <v>238</v>
      </c>
      <c r="E284" s="247" t="s">
        <v>264</v>
      </c>
      <c r="F284" s="247" t="s">
        <v>44</v>
      </c>
      <c r="G284" s="248">
        <v>1400</v>
      </c>
      <c r="H284" s="302"/>
      <c r="I284" s="303"/>
      <c r="J284" s="303"/>
      <c r="K284" s="303"/>
      <c r="L284" s="250">
        <f t="shared" si="124"/>
        <v>1400</v>
      </c>
    </row>
    <row r="285" spans="1:12" s="20" customFormat="1" ht="25.5">
      <c r="A285" s="251" t="s">
        <v>265</v>
      </c>
      <c r="B285" s="243" t="s">
        <v>27</v>
      </c>
      <c r="C285" s="243" t="s">
        <v>38</v>
      </c>
      <c r="D285" s="243" t="s">
        <v>238</v>
      </c>
      <c r="E285" s="243" t="s">
        <v>266</v>
      </c>
      <c r="F285" s="243"/>
      <c r="G285" s="244">
        <f>G286</f>
        <v>3930</v>
      </c>
      <c r="H285" s="244">
        <f>H286</f>
        <v>0</v>
      </c>
      <c r="I285" s="244">
        <f>I286</f>
        <v>3130</v>
      </c>
      <c r="J285" s="244">
        <f>J286</f>
        <v>0</v>
      </c>
      <c r="K285" s="244">
        <f t="shared" ref="K285:L285" si="126">K286</f>
        <v>0</v>
      </c>
      <c r="L285" s="244">
        <f t="shared" si="126"/>
        <v>7060</v>
      </c>
    </row>
    <row r="286" spans="1:12" s="20" customFormat="1">
      <c r="A286" s="268" t="s">
        <v>267</v>
      </c>
      <c r="B286" s="243" t="s">
        <v>27</v>
      </c>
      <c r="C286" s="243" t="s">
        <v>38</v>
      </c>
      <c r="D286" s="243" t="s">
        <v>238</v>
      </c>
      <c r="E286" s="243" t="s">
        <v>268</v>
      </c>
      <c r="F286" s="243"/>
      <c r="G286" s="244">
        <f>G287+G289+G291+G293+G295+G298+G300+G302+G304+G306+G308+G310+G312+G314+G316+G318+G320+G322+G324</f>
        <v>3930</v>
      </c>
      <c r="H286" s="244">
        <f>H287+H289+H291+H293+H295+H298+H300+H302+H304+H306+H308+H310+H312+H314+H316+H318+H320+H322+H324</f>
        <v>0</v>
      </c>
      <c r="I286" s="244">
        <f>I287+I289+I291+I293+I295+I298+I300+I302+I304+I306+I308+I310+I312+I314+I316+I318+I320+I322+I324</f>
        <v>3130</v>
      </c>
      <c r="J286" s="244">
        <f>J287+J289+J291+J293+J295+J298+J300+J302+J304+J306+J308+J310+J312+J314+J316+J318+J320+J322+J324</f>
        <v>0</v>
      </c>
      <c r="K286" s="244">
        <f t="shared" ref="K286:L286" si="127">K287+K289+K291+K293+K295+K298+K300+K302+K304+K306+K308+K310+K312+K314+K316+K318+K320+K322+K324</f>
        <v>0</v>
      </c>
      <c r="L286" s="244">
        <f t="shared" si="127"/>
        <v>7060</v>
      </c>
    </row>
    <row r="287" spans="1:12" s="20" customFormat="1" ht="89.25">
      <c r="A287" s="268" t="s">
        <v>269</v>
      </c>
      <c r="B287" s="243" t="s">
        <v>27</v>
      </c>
      <c r="C287" s="243" t="s">
        <v>38</v>
      </c>
      <c r="D287" s="243" t="s">
        <v>238</v>
      </c>
      <c r="E287" s="243" t="s">
        <v>270</v>
      </c>
      <c r="F287" s="243"/>
      <c r="G287" s="244">
        <f>G288</f>
        <v>30</v>
      </c>
      <c r="H287" s="244">
        <f>H288</f>
        <v>0</v>
      </c>
      <c r="I287" s="244">
        <f>I288</f>
        <v>0</v>
      </c>
      <c r="J287" s="244">
        <f>J288</f>
        <v>0</v>
      </c>
      <c r="K287" s="244">
        <f t="shared" ref="K287:L287" si="128">K288</f>
        <v>0</v>
      </c>
      <c r="L287" s="244">
        <f t="shared" si="128"/>
        <v>30</v>
      </c>
    </row>
    <row r="288" spans="1:12" ht="38.25">
      <c r="A288" s="255" t="s">
        <v>159</v>
      </c>
      <c r="B288" s="247" t="s">
        <v>27</v>
      </c>
      <c r="C288" s="247" t="s">
        <v>38</v>
      </c>
      <c r="D288" s="247" t="s">
        <v>238</v>
      </c>
      <c r="E288" s="247" t="s">
        <v>270</v>
      </c>
      <c r="F288" s="247" t="s">
        <v>160</v>
      </c>
      <c r="G288" s="248">
        <v>30</v>
      </c>
      <c r="H288" s="258"/>
      <c r="I288" s="259"/>
      <c r="J288" s="259"/>
      <c r="K288" s="259"/>
      <c r="L288" s="250">
        <f t="shared" si="124"/>
        <v>30</v>
      </c>
    </row>
    <row r="289" spans="1:12" s="20" customFormat="1" ht="63.75">
      <c r="A289" s="268" t="s">
        <v>271</v>
      </c>
      <c r="B289" s="243" t="s">
        <v>27</v>
      </c>
      <c r="C289" s="243" t="s">
        <v>38</v>
      </c>
      <c r="D289" s="243" t="s">
        <v>238</v>
      </c>
      <c r="E289" s="243" t="s">
        <v>272</v>
      </c>
      <c r="F289" s="243"/>
      <c r="G289" s="244">
        <f>G290</f>
        <v>2000</v>
      </c>
      <c r="H289" s="244">
        <f>H290</f>
        <v>0</v>
      </c>
      <c r="I289" s="244">
        <f>I290</f>
        <v>3130</v>
      </c>
      <c r="J289" s="244">
        <f>J290</f>
        <v>0</v>
      </c>
      <c r="K289" s="244">
        <f t="shared" ref="K289:L289" si="129">K290</f>
        <v>0</v>
      </c>
      <c r="L289" s="244">
        <f t="shared" si="129"/>
        <v>5130</v>
      </c>
    </row>
    <row r="290" spans="1:12" ht="38.25">
      <c r="A290" s="255" t="s">
        <v>159</v>
      </c>
      <c r="B290" s="247" t="s">
        <v>27</v>
      </c>
      <c r="C290" s="247" t="s">
        <v>38</v>
      </c>
      <c r="D290" s="247" t="s">
        <v>238</v>
      </c>
      <c r="E290" s="247" t="s">
        <v>272</v>
      </c>
      <c r="F290" s="247" t="s">
        <v>160</v>
      </c>
      <c r="G290" s="248">
        <v>2000</v>
      </c>
      <c r="H290" s="258"/>
      <c r="I290" s="259">
        <v>3130</v>
      </c>
      <c r="J290" s="259"/>
      <c r="K290" s="259"/>
      <c r="L290" s="250">
        <f t="shared" si="124"/>
        <v>5130</v>
      </c>
    </row>
    <row r="291" spans="1:12" s="20" customFormat="1" ht="25.5">
      <c r="A291" s="268" t="s">
        <v>273</v>
      </c>
      <c r="B291" s="243" t="s">
        <v>27</v>
      </c>
      <c r="C291" s="243" t="s">
        <v>38</v>
      </c>
      <c r="D291" s="243" t="s">
        <v>238</v>
      </c>
      <c r="E291" s="243" t="s">
        <v>274</v>
      </c>
      <c r="F291" s="243"/>
      <c r="G291" s="244">
        <f>G292</f>
        <v>150</v>
      </c>
      <c r="H291" s="244">
        <f>H292</f>
        <v>0</v>
      </c>
      <c r="I291" s="244">
        <f>I292</f>
        <v>0</v>
      </c>
      <c r="J291" s="244">
        <f>J292</f>
        <v>0</v>
      </c>
      <c r="K291" s="244">
        <f t="shared" ref="K291:L291" si="130">K292</f>
        <v>0</v>
      </c>
      <c r="L291" s="244">
        <f t="shared" si="130"/>
        <v>150</v>
      </c>
    </row>
    <row r="292" spans="1:12" ht="38.25">
      <c r="A292" s="255" t="s">
        <v>159</v>
      </c>
      <c r="B292" s="247" t="s">
        <v>27</v>
      </c>
      <c r="C292" s="247" t="s">
        <v>38</v>
      </c>
      <c r="D292" s="247" t="s">
        <v>238</v>
      </c>
      <c r="E292" s="247" t="s">
        <v>274</v>
      </c>
      <c r="F292" s="247" t="s">
        <v>160</v>
      </c>
      <c r="G292" s="248">
        <v>150</v>
      </c>
      <c r="H292" s="258"/>
      <c r="I292" s="259"/>
      <c r="J292" s="259"/>
      <c r="K292" s="259"/>
      <c r="L292" s="250">
        <f t="shared" si="124"/>
        <v>150</v>
      </c>
    </row>
    <row r="293" spans="1:12" s="20" customFormat="1" ht="89.25">
      <c r="A293" s="268" t="s">
        <v>275</v>
      </c>
      <c r="B293" s="243" t="s">
        <v>27</v>
      </c>
      <c r="C293" s="243" t="s">
        <v>38</v>
      </c>
      <c r="D293" s="243" t="s">
        <v>238</v>
      </c>
      <c r="E293" s="243" t="s">
        <v>276</v>
      </c>
      <c r="F293" s="243"/>
      <c r="G293" s="244">
        <f>G294</f>
        <v>15</v>
      </c>
      <c r="H293" s="244">
        <f>H294</f>
        <v>0</v>
      </c>
      <c r="I293" s="244">
        <f>I294</f>
        <v>0</v>
      </c>
      <c r="J293" s="244">
        <f>J294</f>
        <v>0</v>
      </c>
      <c r="K293" s="244">
        <f t="shared" ref="K293:L293" si="131">K294</f>
        <v>0</v>
      </c>
      <c r="L293" s="244">
        <f t="shared" si="131"/>
        <v>15</v>
      </c>
    </row>
    <row r="294" spans="1:12" ht="38.25">
      <c r="A294" s="255" t="s">
        <v>159</v>
      </c>
      <c r="B294" s="247" t="s">
        <v>27</v>
      </c>
      <c r="C294" s="247" t="s">
        <v>38</v>
      </c>
      <c r="D294" s="247" t="s">
        <v>238</v>
      </c>
      <c r="E294" s="247" t="s">
        <v>276</v>
      </c>
      <c r="F294" s="247" t="s">
        <v>160</v>
      </c>
      <c r="G294" s="248">
        <v>15</v>
      </c>
      <c r="H294" s="258"/>
      <c r="I294" s="259"/>
      <c r="J294" s="259"/>
      <c r="K294" s="259"/>
      <c r="L294" s="250">
        <f t="shared" si="124"/>
        <v>15</v>
      </c>
    </row>
    <row r="295" spans="1:12" s="20" customFormat="1">
      <c r="A295" s="268" t="s">
        <v>277</v>
      </c>
      <c r="B295" s="243" t="s">
        <v>27</v>
      </c>
      <c r="C295" s="243" t="s">
        <v>38</v>
      </c>
      <c r="D295" s="243" t="s">
        <v>238</v>
      </c>
      <c r="E295" s="243" t="s">
        <v>278</v>
      </c>
      <c r="F295" s="243"/>
      <c r="G295" s="244">
        <f>G296+G297</f>
        <v>430</v>
      </c>
      <c r="H295" s="244">
        <f>H296+H297</f>
        <v>0</v>
      </c>
      <c r="I295" s="244">
        <f>I296+I297</f>
        <v>0</v>
      </c>
      <c r="J295" s="244">
        <f>J296+J297</f>
        <v>0</v>
      </c>
      <c r="K295" s="244">
        <f t="shared" ref="K295:L295" si="132">K296+K297</f>
        <v>0</v>
      </c>
      <c r="L295" s="244">
        <f t="shared" si="132"/>
        <v>430</v>
      </c>
    </row>
    <row r="296" spans="1:12" ht="25.5">
      <c r="A296" s="255" t="s">
        <v>43</v>
      </c>
      <c r="B296" s="247" t="s">
        <v>27</v>
      </c>
      <c r="C296" s="247" t="s">
        <v>38</v>
      </c>
      <c r="D296" s="247" t="s">
        <v>238</v>
      </c>
      <c r="E296" s="247" t="s">
        <v>278</v>
      </c>
      <c r="F296" s="247" t="s">
        <v>44</v>
      </c>
      <c r="G296" s="248">
        <v>430</v>
      </c>
      <c r="H296" s="258"/>
      <c r="I296" s="259"/>
      <c r="J296" s="259">
        <v>-430</v>
      </c>
      <c r="K296" s="259"/>
      <c r="L296" s="250">
        <f t="shared" si="124"/>
        <v>0</v>
      </c>
    </row>
    <row r="297" spans="1:12" ht="38.25">
      <c r="A297" s="262" t="s">
        <v>173</v>
      </c>
      <c r="B297" s="247" t="s">
        <v>27</v>
      </c>
      <c r="C297" s="247" t="s">
        <v>38</v>
      </c>
      <c r="D297" s="247" t="s">
        <v>238</v>
      </c>
      <c r="E297" s="247" t="s">
        <v>278</v>
      </c>
      <c r="F297" s="247" t="s">
        <v>174</v>
      </c>
      <c r="G297" s="248"/>
      <c r="H297" s="258"/>
      <c r="I297" s="259"/>
      <c r="J297" s="259">
        <v>430</v>
      </c>
      <c r="K297" s="259"/>
      <c r="L297" s="250">
        <f t="shared" si="124"/>
        <v>430</v>
      </c>
    </row>
    <row r="298" spans="1:12" s="20" customFormat="1" ht="76.5">
      <c r="A298" s="268" t="s">
        <v>279</v>
      </c>
      <c r="B298" s="243" t="s">
        <v>27</v>
      </c>
      <c r="C298" s="243" t="s">
        <v>38</v>
      </c>
      <c r="D298" s="243" t="s">
        <v>238</v>
      </c>
      <c r="E298" s="243" t="s">
        <v>280</v>
      </c>
      <c r="F298" s="243"/>
      <c r="G298" s="244">
        <f>G299</f>
        <v>120</v>
      </c>
      <c r="H298" s="244">
        <f>H299</f>
        <v>0</v>
      </c>
      <c r="I298" s="244">
        <f>I299</f>
        <v>0</v>
      </c>
      <c r="J298" s="244">
        <f>J299</f>
        <v>0</v>
      </c>
      <c r="K298" s="244">
        <f t="shared" ref="K298:L298" si="133">K299</f>
        <v>0</v>
      </c>
      <c r="L298" s="244">
        <f t="shared" si="133"/>
        <v>120</v>
      </c>
    </row>
    <row r="299" spans="1:12" ht="38.25">
      <c r="A299" s="255" t="s">
        <v>159</v>
      </c>
      <c r="B299" s="247" t="s">
        <v>27</v>
      </c>
      <c r="C299" s="247" t="s">
        <v>38</v>
      </c>
      <c r="D299" s="247" t="s">
        <v>238</v>
      </c>
      <c r="E299" s="247" t="s">
        <v>280</v>
      </c>
      <c r="F299" s="247" t="s">
        <v>160</v>
      </c>
      <c r="G299" s="248">
        <v>120</v>
      </c>
      <c r="H299" s="258"/>
      <c r="I299" s="259"/>
      <c r="J299" s="259"/>
      <c r="K299" s="259"/>
      <c r="L299" s="250">
        <f t="shared" si="124"/>
        <v>120</v>
      </c>
    </row>
    <row r="300" spans="1:12" s="20" customFormat="1" ht="89.25">
      <c r="A300" s="268" t="s">
        <v>281</v>
      </c>
      <c r="B300" s="243" t="s">
        <v>27</v>
      </c>
      <c r="C300" s="243" t="s">
        <v>38</v>
      </c>
      <c r="D300" s="243" t="s">
        <v>238</v>
      </c>
      <c r="E300" s="243" t="s">
        <v>282</v>
      </c>
      <c r="F300" s="243"/>
      <c r="G300" s="244">
        <f>G301</f>
        <v>40</v>
      </c>
      <c r="H300" s="244">
        <f>H301</f>
        <v>0</v>
      </c>
      <c r="I300" s="244">
        <f>I301</f>
        <v>0</v>
      </c>
      <c r="J300" s="244">
        <f>J301</f>
        <v>0</v>
      </c>
      <c r="K300" s="244">
        <f t="shared" ref="K300:L300" si="134">K301</f>
        <v>0</v>
      </c>
      <c r="L300" s="244">
        <f t="shared" si="134"/>
        <v>40</v>
      </c>
    </row>
    <row r="301" spans="1:12" ht="38.25">
      <c r="A301" s="255" t="s">
        <v>159</v>
      </c>
      <c r="B301" s="247" t="s">
        <v>27</v>
      </c>
      <c r="C301" s="247" t="s">
        <v>38</v>
      </c>
      <c r="D301" s="247" t="s">
        <v>238</v>
      </c>
      <c r="E301" s="247" t="s">
        <v>282</v>
      </c>
      <c r="F301" s="247" t="s">
        <v>160</v>
      </c>
      <c r="G301" s="248">
        <v>40</v>
      </c>
      <c r="H301" s="258"/>
      <c r="I301" s="259"/>
      <c r="J301" s="259"/>
      <c r="K301" s="259"/>
      <c r="L301" s="250">
        <f t="shared" si="124"/>
        <v>40</v>
      </c>
    </row>
    <row r="302" spans="1:12" s="20" customFormat="1" ht="38.25">
      <c r="A302" s="268" t="s">
        <v>283</v>
      </c>
      <c r="B302" s="243" t="s">
        <v>27</v>
      </c>
      <c r="C302" s="243" t="s">
        <v>38</v>
      </c>
      <c r="D302" s="243" t="s">
        <v>238</v>
      </c>
      <c r="E302" s="243" t="s">
        <v>284</v>
      </c>
      <c r="F302" s="243"/>
      <c r="G302" s="244">
        <f>G303</f>
        <v>540</v>
      </c>
      <c r="H302" s="244">
        <f>H303</f>
        <v>0</v>
      </c>
      <c r="I302" s="244">
        <f>I303</f>
        <v>0</v>
      </c>
      <c r="J302" s="244">
        <f>J303</f>
        <v>0</v>
      </c>
      <c r="K302" s="244">
        <f t="shared" ref="K302:L302" si="135">K303</f>
        <v>0</v>
      </c>
      <c r="L302" s="244">
        <f t="shared" si="135"/>
        <v>540</v>
      </c>
    </row>
    <row r="303" spans="1:12" ht="38.25">
      <c r="A303" s="255" t="s">
        <v>159</v>
      </c>
      <c r="B303" s="247" t="s">
        <v>27</v>
      </c>
      <c r="C303" s="247" t="s">
        <v>38</v>
      </c>
      <c r="D303" s="247" t="s">
        <v>238</v>
      </c>
      <c r="E303" s="247" t="s">
        <v>284</v>
      </c>
      <c r="F303" s="247" t="s">
        <v>160</v>
      </c>
      <c r="G303" s="248">
        <v>540</v>
      </c>
      <c r="H303" s="258"/>
      <c r="I303" s="259"/>
      <c r="J303" s="259"/>
      <c r="K303" s="259"/>
      <c r="L303" s="250">
        <f t="shared" si="124"/>
        <v>540</v>
      </c>
    </row>
    <row r="304" spans="1:12" s="20" customFormat="1" ht="51">
      <c r="A304" s="268" t="s">
        <v>285</v>
      </c>
      <c r="B304" s="243" t="s">
        <v>27</v>
      </c>
      <c r="C304" s="243" t="s">
        <v>38</v>
      </c>
      <c r="D304" s="243" t="s">
        <v>238</v>
      </c>
      <c r="E304" s="243" t="s">
        <v>286</v>
      </c>
      <c r="F304" s="243"/>
      <c r="G304" s="244">
        <f>G305</f>
        <v>70</v>
      </c>
      <c r="H304" s="244">
        <f>H305</f>
        <v>0</v>
      </c>
      <c r="I304" s="244">
        <f>I305</f>
        <v>0</v>
      </c>
      <c r="J304" s="244">
        <f>J305</f>
        <v>0</v>
      </c>
      <c r="K304" s="244">
        <f t="shared" ref="K304:L304" si="136">K305</f>
        <v>0</v>
      </c>
      <c r="L304" s="244">
        <f t="shared" si="136"/>
        <v>70</v>
      </c>
    </row>
    <row r="305" spans="1:12" ht="38.25">
      <c r="A305" s="255" t="s">
        <v>159</v>
      </c>
      <c r="B305" s="247" t="s">
        <v>27</v>
      </c>
      <c r="C305" s="247" t="s">
        <v>38</v>
      </c>
      <c r="D305" s="247" t="s">
        <v>238</v>
      </c>
      <c r="E305" s="247" t="s">
        <v>286</v>
      </c>
      <c r="F305" s="247" t="s">
        <v>160</v>
      </c>
      <c r="G305" s="248">
        <v>70</v>
      </c>
      <c r="H305" s="258"/>
      <c r="I305" s="259"/>
      <c r="J305" s="259"/>
      <c r="K305" s="259"/>
      <c r="L305" s="250">
        <f t="shared" si="124"/>
        <v>70</v>
      </c>
    </row>
    <row r="306" spans="1:12" s="20" customFormat="1" ht="114.75" customHeight="1">
      <c r="A306" s="268" t="s">
        <v>287</v>
      </c>
      <c r="B306" s="243" t="s">
        <v>27</v>
      </c>
      <c r="C306" s="243" t="s">
        <v>38</v>
      </c>
      <c r="D306" s="243" t="s">
        <v>238</v>
      </c>
      <c r="E306" s="243" t="s">
        <v>288</v>
      </c>
      <c r="F306" s="243"/>
      <c r="G306" s="244">
        <f>G307</f>
        <v>40</v>
      </c>
      <c r="H306" s="244">
        <f>H307</f>
        <v>0</v>
      </c>
      <c r="I306" s="244">
        <f>I307</f>
        <v>0</v>
      </c>
      <c r="J306" s="244">
        <f>J307</f>
        <v>0</v>
      </c>
      <c r="K306" s="244">
        <f t="shared" ref="K306:L306" si="137">K307</f>
        <v>0</v>
      </c>
      <c r="L306" s="244">
        <f t="shared" si="137"/>
        <v>40</v>
      </c>
    </row>
    <row r="307" spans="1:12" ht="38.25">
      <c r="A307" s="255" t="s">
        <v>159</v>
      </c>
      <c r="B307" s="247" t="s">
        <v>27</v>
      </c>
      <c r="C307" s="247" t="s">
        <v>38</v>
      </c>
      <c r="D307" s="247" t="s">
        <v>238</v>
      </c>
      <c r="E307" s="247" t="s">
        <v>288</v>
      </c>
      <c r="F307" s="247" t="s">
        <v>160</v>
      </c>
      <c r="G307" s="248">
        <v>40</v>
      </c>
      <c r="H307" s="258"/>
      <c r="I307" s="259"/>
      <c r="J307" s="259"/>
      <c r="K307" s="259"/>
      <c r="L307" s="250">
        <f t="shared" si="124"/>
        <v>40</v>
      </c>
    </row>
    <row r="308" spans="1:12" s="20" customFormat="1" ht="66.75" customHeight="1">
      <c r="A308" s="268" t="s">
        <v>289</v>
      </c>
      <c r="B308" s="243" t="s">
        <v>27</v>
      </c>
      <c r="C308" s="243" t="s">
        <v>38</v>
      </c>
      <c r="D308" s="243" t="s">
        <v>238</v>
      </c>
      <c r="E308" s="243" t="s">
        <v>290</v>
      </c>
      <c r="F308" s="243"/>
      <c r="G308" s="244">
        <f>G309</f>
        <v>40</v>
      </c>
      <c r="H308" s="244">
        <f>H309</f>
        <v>0</v>
      </c>
      <c r="I308" s="244">
        <f>I309</f>
        <v>0</v>
      </c>
      <c r="J308" s="244">
        <f>J309</f>
        <v>0</v>
      </c>
      <c r="K308" s="244">
        <f t="shared" ref="K308:L308" si="138">K309</f>
        <v>0</v>
      </c>
      <c r="L308" s="244">
        <f t="shared" si="138"/>
        <v>40</v>
      </c>
    </row>
    <row r="309" spans="1:12" ht="38.25">
      <c r="A309" s="255" t="s">
        <v>159</v>
      </c>
      <c r="B309" s="247" t="s">
        <v>27</v>
      </c>
      <c r="C309" s="247" t="s">
        <v>38</v>
      </c>
      <c r="D309" s="247" t="s">
        <v>238</v>
      </c>
      <c r="E309" s="247" t="s">
        <v>290</v>
      </c>
      <c r="F309" s="247" t="s">
        <v>160</v>
      </c>
      <c r="G309" s="248">
        <v>40</v>
      </c>
      <c r="H309" s="258"/>
      <c r="I309" s="259"/>
      <c r="J309" s="259"/>
      <c r="K309" s="259"/>
      <c r="L309" s="250">
        <f t="shared" si="124"/>
        <v>40</v>
      </c>
    </row>
    <row r="310" spans="1:12" s="20" customFormat="1">
      <c r="A310" s="268" t="s">
        <v>291</v>
      </c>
      <c r="B310" s="243" t="s">
        <v>27</v>
      </c>
      <c r="C310" s="243" t="s">
        <v>38</v>
      </c>
      <c r="D310" s="243" t="s">
        <v>238</v>
      </c>
      <c r="E310" s="243" t="s">
        <v>292</v>
      </c>
      <c r="F310" s="243"/>
      <c r="G310" s="244">
        <f>G311</f>
        <v>10</v>
      </c>
      <c r="H310" s="244">
        <f>H311</f>
        <v>0</v>
      </c>
      <c r="I310" s="244">
        <f>I311</f>
        <v>0</v>
      </c>
      <c r="J310" s="244">
        <f>J311</f>
        <v>0</v>
      </c>
      <c r="K310" s="244">
        <f t="shared" ref="K310:L310" si="139">K311</f>
        <v>0</v>
      </c>
      <c r="L310" s="244">
        <f t="shared" si="139"/>
        <v>10</v>
      </c>
    </row>
    <row r="311" spans="1:12" ht="38.25">
      <c r="A311" s="255" t="s">
        <v>159</v>
      </c>
      <c r="B311" s="247" t="s">
        <v>27</v>
      </c>
      <c r="C311" s="247" t="s">
        <v>38</v>
      </c>
      <c r="D311" s="247" t="s">
        <v>238</v>
      </c>
      <c r="E311" s="247" t="s">
        <v>292</v>
      </c>
      <c r="F311" s="247" t="s">
        <v>160</v>
      </c>
      <c r="G311" s="248">
        <v>10</v>
      </c>
      <c r="H311" s="258"/>
      <c r="I311" s="259"/>
      <c r="J311" s="259"/>
      <c r="K311" s="259"/>
      <c r="L311" s="250">
        <f t="shared" si="124"/>
        <v>10</v>
      </c>
    </row>
    <row r="312" spans="1:12" s="20" customFormat="1" ht="51">
      <c r="A312" s="268" t="s">
        <v>293</v>
      </c>
      <c r="B312" s="243" t="s">
        <v>27</v>
      </c>
      <c r="C312" s="243" t="s">
        <v>38</v>
      </c>
      <c r="D312" s="243" t="s">
        <v>238</v>
      </c>
      <c r="E312" s="243" t="s">
        <v>294</v>
      </c>
      <c r="F312" s="243"/>
      <c r="G312" s="244">
        <f>G313</f>
        <v>50</v>
      </c>
      <c r="H312" s="244">
        <f>H313</f>
        <v>0</v>
      </c>
      <c r="I312" s="244">
        <f>I313</f>
        <v>0</v>
      </c>
      <c r="J312" s="244">
        <f>J313</f>
        <v>0</v>
      </c>
      <c r="K312" s="244">
        <f t="shared" ref="K312:L312" si="140">K313</f>
        <v>0</v>
      </c>
      <c r="L312" s="244">
        <f t="shared" si="140"/>
        <v>50</v>
      </c>
    </row>
    <row r="313" spans="1:12" ht="38.25">
      <c r="A313" s="255" t="s">
        <v>159</v>
      </c>
      <c r="B313" s="247" t="s">
        <v>27</v>
      </c>
      <c r="C313" s="247" t="s">
        <v>38</v>
      </c>
      <c r="D313" s="247" t="s">
        <v>238</v>
      </c>
      <c r="E313" s="247" t="s">
        <v>294</v>
      </c>
      <c r="F313" s="247" t="s">
        <v>160</v>
      </c>
      <c r="G313" s="248">
        <v>50</v>
      </c>
      <c r="H313" s="258"/>
      <c r="I313" s="259"/>
      <c r="J313" s="259"/>
      <c r="K313" s="259"/>
      <c r="L313" s="250">
        <f t="shared" si="124"/>
        <v>50</v>
      </c>
    </row>
    <row r="314" spans="1:12" s="20" customFormat="1" ht="63.75">
      <c r="A314" s="268" t="s">
        <v>295</v>
      </c>
      <c r="B314" s="243" t="s">
        <v>27</v>
      </c>
      <c r="C314" s="243" t="s">
        <v>38</v>
      </c>
      <c r="D314" s="243" t="s">
        <v>238</v>
      </c>
      <c r="E314" s="243" t="s">
        <v>296</v>
      </c>
      <c r="F314" s="243"/>
      <c r="G314" s="244">
        <f t="shared" ref="G314:L314" si="141">G315</f>
        <v>90</v>
      </c>
      <c r="H314" s="244">
        <f t="shared" si="141"/>
        <v>0</v>
      </c>
      <c r="I314" s="244">
        <f t="shared" si="141"/>
        <v>0</v>
      </c>
      <c r="J314" s="244">
        <f t="shared" si="141"/>
        <v>0</v>
      </c>
      <c r="K314" s="244">
        <f t="shared" si="141"/>
        <v>0</v>
      </c>
      <c r="L314" s="244">
        <f t="shared" si="141"/>
        <v>90</v>
      </c>
    </row>
    <row r="315" spans="1:12" ht="38.25">
      <c r="A315" s="255" t="s">
        <v>159</v>
      </c>
      <c r="B315" s="247" t="s">
        <v>27</v>
      </c>
      <c r="C315" s="247" t="s">
        <v>38</v>
      </c>
      <c r="D315" s="247" t="s">
        <v>238</v>
      </c>
      <c r="E315" s="247" t="s">
        <v>296</v>
      </c>
      <c r="F315" s="247" t="s">
        <v>160</v>
      </c>
      <c r="G315" s="248">
        <v>90</v>
      </c>
      <c r="H315" s="258"/>
      <c r="I315" s="259"/>
      <c r="J315" s="259"/>
      <c r="K315" s="259"/>
      <c r="L315" s="250">
        <f t="shared" si="124"/>
        <v>90</v>
      </c>
    </row>
    <row r="316" spans="1:12" s="20" customFormat="1" ht="63.75">
      <c r="A316" s="268" t="s">
        <v>297</v>
      </c>
      <c r="B316" s="243" t="s">
        <v>27</v>
      </c>
      <c r="C316" s="243" t="s">
        <v>38</v>
      </c>
      <c r="D316" s="243" t="s">
        <v>238</v>
      </c>
      <c r="E316" s="243" t="s">
        <v>298</v>
      </c>
      <c r="F316" s="243"/>
      <c r="G316" s="244">
        <f>G317</f>
        <v>20</v>
      </c>
      <c r="H316" s="244">
        <f>H317</f>
        <v>0</v>
      </c>
      <c r="I316" s="244">
        <f>I317</f>
        <v>0</v>
      </c>
      <c r="J316" s="244">
        <f>J317</f>
        <v>0</v>
      </c>
      <c r="K316" s="244">
        <f t="shared" ref="K316:L316" si="142">K317</f>
        <v>0</v>
      </c>
      <c r="L316" s="244">
        <f t="shared" si="142"/>
        <v>20</v>
      </c>
    </row>
    <row r="317" spans="1:12" ht="25.5">
      <c r="A317" s="255" t="s">
        <v>41</v>
      </c>
      <c r="B317" s="247" t="s">
        <v>27</v>
      </c>
      <c r="C317" s="247" t="s">
        <v>38</v>
      </c>
      <c r="D317" s="247" t="s">
        <v>238</v>
      </c>
      <c r="E317" s="247" t="s">
        <v>298</v>
      </c>
      <c r="F317" s="247" t="s">
        <v>42</v>
      </c>
      <c r="G317" s="248">
        <v>20</v>
      </c>
      <c r="H317" s="258"/>
      <c r="I317" s="259"/>
      <c r="J317" s="259"/>
      <c r="K317" s="259"/>
      <c r="L317" s="250">
        <f t="shared" si="124"/>
        <v>20</v>
      </c>
    </row>
    <row r="318" spans="1:12" s="20" customFormat="1" ht="38.25">
      <c r="A318" s="268" t="s">
        <v>299</v>
      </c>
      <c r="B318" s="243" t="s">
        <v>27</v>
      </c>
      <c r="C318" s="243" t="s">
        <v>38</v>
      </c>
      <c r="D318" s="243" t="s">
        <v>238</v>
      </c>
      <c r="E318" s="243" t="s">
        <v>300</v>
      </c>
      <c r="F318" s="243"/>
      <c r="G318" s="244">
        <f>G319</f>
        <v>60</v>
      </c>
      <c r="H318" s="244">
        <f>H319</f>
        <v>0</v>
      </c>
      <c r="I318" s="244">
        <f>I319</f>
        <v>0</v>
      </c>
      <c r="J318" s="244">
        <f>J319</f>
        <v>0</v>
      </c>
      <c r="K318" s="244">
        <f t="shared" ref="K318:L318" si="143">K319</f>
        <v>0</v>
      </c>
      <c r="L318" s="244">
        <f t="shared" si="143"/>
        <v>60</v>
      </c>
    </row>
    <row r="319" spans="1:12" ht="25.5">
      <c r="A319" s="255" t="s">
        <v>43</v>
      </c>
      <c r="B319" s="247" t="s">
        <v>27</v>
      </c>
      <c r="C319" s="247" t="s">
        <v>38</v>
      </c>
      <c r="D319" s="247" t="s">
        <v>238</v>
      </c>
      <c r="E319" s="247" t="s">
        <v>300</v>
      </c>
      <c r="F319" s="247" t="s">
        <v>44</v>
      </c>
      <c r="G319" s="248">
        <v>60</v>
      </c>
      <c r="H319" s="258"/>
      <c r="I319" s="259"/>
      <c r="J319" s="259"/>
      <c r="K319" s="259"/>
      <c r="L319" s="250">
        <f t="shared" si="124"/>
        <v>60</v>
      </c>
    </row>
    <row r="320" spans="1:12" s="20" customFormat="1">
      <c r="A320" s="268" t="s">
        <v>301</v>
      </c>
      <c r="B320" s="243" t="s">
        <v>27</v>
      </c>
      <c r="C320" s="243" t="s">
        <v>38</v>
      </c>
      <c r="D320" s="243" t="s">
        <v>238</v>
      </c>
      <c r="E320" s="243" t="s">
        <v>302</v>
      </c>
      <c r="F320" s="243"/>
      <c r="G320" s="244">
        <f>G321</f>
        <v>110</v>
      </c>
      <c r="H320" s="244">
        <f>H321</f>
        <v>0</v>
      </c>
      <c r="I320" s="244">
        <f>I321</f>
        <v>0</v>
      </c>
      <c r="J320" s="244">
        <f>J321</f>
        <v>0</v>
      </c>
      <c r="K320" s="244">
        <f t="shared" ref="K320:L320" si="144">K321</f>
        <v>0</v>
      </c>
      <c r="L320" s="244">
        <f t="shared" si="144"/>
        <v>110</v>
      </c>
    </row>
    <row r="321" spans="1:12" ht="25.5">
      <c r="A321" s="255" t="s">
        <v>43</v>
      </c>
      <c r="B321" s="247" t="s">
        <v>27</v>
      </c>
      <c r="C321" s="247" t="s">
        <v>38</v>
      </c>
      <c r="D321" s="247" t="s">
        <v>238</v>
      </c>
      <c r="E321" s="247" t="s">
        <v>302</v>
      </c>
      <c r="F321" s="247" t="s">
        <v>44</v>
      </c>
      <c r="G321" s="248">
        <v>110</v>
      </c>
      <c r="H321" s="258"/>
      <c r="I321" s="259"/>
      <c r="J321" s="259"/>
      <c r="K321" s="259"/>
      <c r="L321" s="250">
        <f t="shared" si="124"/>
        <v>110</v>
      </c>
    </row>
    <row r="322" spans="1:12" s="20" customFormat="1" ht="25.5">
      <c r="A322" s="268" t="s">
        <v>303</v>
      </c>
      <c r="B322" s="243" t="s">
        <v>27</v>
      </c>
      <c r="C322" s="243" t="s">
        <v>38</v>
      </c>
      <c r="D322" s="243" t="s">
        <v>238</v>
      </c>
      <c r="E322" s="243" t="s">
        <v>304</v>
      </c>
      <c r="F322" s="243"/>
      <c r="G322" s="244">
        <f>G323</f>
        <v>15</v>
      </c>
      <c r="H322" s="244">
        <f>H323</f>
        <v>0</v>
      </c>
      <c r="I322" s="244">
        <f>I323</f>
        <v>0</v>
      </c>
      <c r="J322" s="244">
        <f>J323</f>
        <v>0</v>
      </c>
      <c r="K322" s="244">
        <f t="shared" ref="K322:L322" si="145">K323</f>
        <v>0</v>
      </c>
      <c r="L322" s="244">
        <f t="shared" si="145"/>
        <v>15</v>
      </c>
    </row>
    <row r="323" spans="1:12" ht="25.5">
      <c r="A323" s="255" t="s">
        <v>43</v>
      </c>
      <c r="B323" s="247" t="s">
        <v>27</v>
      </c>
      <c r="C323" s="247" t="s">
        <v>38</v>
      </c>
      <c r="D323" s="247" t="s">
        <v>238</v>
      </c>
      <c r="E323" s="247" t="s">
        <v>304</v>
      </c>
      <c r="F323" s="247" t="s">
        <v>44</v>
      </c>
      <c r="G323" s="248">
        <v>15</v>
      </c>
      <c r="H323" s="258"/>
      <c r="I323" s="259"/>
      <c r="J323" s="259"/>
      <c r="K323" s="259"/>
      <c r="L323" s="250">
        <f t="shared" si="124"/>
        <v>15</v>
      </c>
    </row>
    <row r="324" spans="1:12" s="20" customFormat="1" ht="38.25">
      <c r="A324" s="268" t="s">
        <v>305</v>
      </c>
      <c r="B324" s="243" t="s">
        <v>27</v>
      </c>
      <c r="C324" s="243" t="s">
        <v>38</v>
      </c>
      <c r="D324" s="243" t="s">
        <v>238</v>
      </c>
      <c r="E324" s="243" t="s">
        <v>306</v>
      </c>
      <c r="F324" s="243"/>
      <c r="G324" s="244">
        <f t="shared" ref="G324:L324" si="146">G325</f>
        <v>100</v>
      </c>
      <c r="H324" s="244">
        <f t="shared" si="146"/>
        <v>0</v>
      </c>
      <c r="I324" s="244">
        <f t="shared" si="146"/>
        <v>0</v>
      </c>
      <c r="J324" s="244">
        <f t="shared" si="146"/>
        <v>0</v>
      </c>
      <c r="K324" s="244">
        <f t="shared" si="146"/>
        <v>0</v>
      </c>
      <c r="L324" s="244">
        <f t="shared" si="146"/>
        <v>100</v>
      </c>
    </row>
    <row r="325" spans="1:12" ht="38.25">
      <c r="A325" s="255" t="s">
        <v>159</v>
      </c>
      <c r="B325" s="247" t="s">
        <v>27</v>
      </c>
      <c r="C325" s="247" t="s">
        <v>38</v>
      </c>
      <c r="D325" s="247" t="s">
        <v>238</v>
      </c>
      <c r="E325" s="247" t="s">
        <v>306</v>
      </c>
      <c r="F325" s="247" t="s">
        <v>160</v>
      </c>
      <c r="G325" s="248">
        <v>100</v>
      </c>
      <c r="H325" s="258"/>
      <c r="I325" s="259"/>
      <c r="J325" s="259"/>
      <c r="K325" s="259"/>
      <c r="L325" s="250">
        <f t="shared" si="124"/>
        <v>100</v>
      </c>
    </row>
    <row r="326" spans="1:12" ht="63.75" hidden="1">
      <c r="A326" s="58" t="s">
        <v>307</v>
      </c>
      <c r="B326" s="10" t="s">
        <v>27</v>
      </c>
      <c r="C326" s="10" t="s">
        <v>38</v>
      </c>
      <c r="D326" s="10" t="s">
        <v>238</v>
      </c>
      <c r="E326" s="10" t="s">
        <v>308</v>
      </c>
      <c r="F326" s="10"/>
      <c r="G326" s="11">
        <f>G327</f>
        <v>0</v>
      </c>
      <c r="H326" s="11">
        <f>H327</f>
        <v>4813.45136</v>
      </c>
      <c r="I326" s="11">
        <f>I327</f>
        <v>0</v>
      </c>
      <c r="J326" s="11">
        <f>J327</f>
        <v>0</v>
      </c>
      <c r="K326" s="11">
        <f t="shared" ref="K326:L326" si="147">K327</f>
        <v>0</v>
      </c>
      <c r="L326" s="11">
        <f t="shared" si="147"/>
        <v>4813.45136</v>
      </c>
    </row>
    <row r="327" spans="1:12" ht="38.25" hidden="1">
      <c r="A327" s="30" t="s">
        <v>173</v>
      </c>
      <c r="B327" s="24" t="s">
        <v>27</v>
      </c>
      <c r="C327" s="24" t="s">
        <v>38</v>
      </c>
      <c r="D327" s="24" t="s">
        <v>238</v>
      </c>
      <c r="E327" s="24" t="s">
        <v>308</v>
      </c>
      <c r="F327" s="13" t="s">
        <v>174</v>
      </c>
      <c r="G327" s="25"/>
      <c r="H327" s="26">
        <v>4813.45136</v>
      </c>
      <c r="I327" s="27"/>
      <c r="J327" s="27"/>
      <c r="K327" s="27"/>
      <c r="L327" s="16">
        <f t="shared" si="124"/>
        <v>4813.45136</v>
      </c>
    </row>
    <row r="328" spans="1:12" ht="76.5" hidden="1">
      <c r="A328" s="9" t="s">
        <v>26</v>
      </c>
      <c r="B328" s="10" t="s">
        <v>27</v>
      </c>
      <c r="C328" s="10" t="s">
        <v>38</v>
      </c>
      <c r="D328" s="10" t="s">
        <v>238</v>
      </c>
      <c r="E328" s="10" t="s">
        <v>29</v>
      </c>
      <c r="F328" s="93"/>
      <c r="G328" s="11">
        <f>G329</f>
        <v>0</v>
      </c>
      <c r="H328" s="11">
        <f>H329</f>
        <v>0</v>
      </c>
      <c r="I328" s="11">
        <f>I329</f>
        <v>202.1</v>
      </c>
      <c r="J328" s="11">
        <f>J329</f>
        <v>148.79999999999998</v>
      </c>
      <c r="K328" s="11">
        <f t="shared" ref="K328:L328" si="148">K329</f>
        <v>0</v>
      </c>
      <c r="L328" s="11">
        <f t="shared" si="148"/>
        <v>350.9</v>
      </c>
    </row>
    <row r="329" spans="1:12" hidden="1">
      <c r="A329" s="12" t="s">
        <v>30</v>
      </c>
      <c r="B329" s="24" t="s">
        <v>27</v>
      </c>
      <c r="C329" s="24" t="s">
        <v>38</v>
      </c>
      <c r="D329" s="24" t="s">
        <v>238</v>
      </c>
      <c r="E329" s="24" t="s">
        <v>29</v>
      </c>
      <c r="F329" s="13" t="s">
        <v>192</v>
      </c>
      <c r="G329" s="25"/>
      <c r="H329" s="26"/>
      <c r="I329" s="27">
        <v>202.1</v>
      </c>
      <c r="J329" s="27">
        <f>144.2+4.6</f>
        <v>148.79999999999998</v>
      </c>
      <c r="K329" s="27"/>
      <c r="L329" s="16">
        <f t="shared" si="124"/>
        <v>350.9</v>
      </c>
    </row>
    <row r="330" spans="1:12" s="20" customFormat="1" hidden="1">
      <c r="A330" s="85" t="s">
        <v>309</v>
      </c>
      <c r="B330" s="18"/>
      <c r="C330" s="18" t="s">
        <v>49</v>
      </c>
      <c r="D330" s="18" t="s">
        <v>310</v>
      </c>
      <c r="E330" s="18"/>
      <c r="F330" s="18"/>
      <c r="G330" s="19">
        <f>G337+G332+G334</f>
        <v>2600</v>
      </c>
      <c r="H330" s="19">
        <f>H337+H332+H334</f>
        <v>0</v>
      </c>
      <c r="I330" s="19">
        <f>I337+I332+I334</f>
        <v>0</v>
      </c>
      <c r="J330" s="19">
        <f>J337+J332+J334</f>
        <v>22218.665000000001</v>
      </c>
      <c r="K330" s="19">
        <f t="shared" ref="K330:L330" si="149">K337+K332+K334</f>
        <v>0</v>
      </c>
      <c r="L330" s="19">
        <f t="shared" si="149"/>
        <v>24818.665000000001</v>
      </c>
    </row>
    <row r="331" spans="1:12" s="20" customFormat="1" hidden="1">
      <c r="A331" s="85" t="s">
        <v>311</v>
      </c>
      <c r="B331" s="18"/>
      <c r="C331" s="18" t="s">
        <v>49</v>
      </c>
      <c r="D331" s="18" t="s">
        <v>22</v>
      </c>
      <c r="E331" s="18"/>
      <c r="F331" s="18"/>
      <c r="G331" s="19"/>
      <c r="H331" s="19"/>
      <c r="I331" s="19"/>
      <c r="J331" s="94"/>
      <c r="K331" s="94"/>
      <c r="L331" s="16">
        <f t="shared" si="124"/>
        <v>0</v>
      </c>
    </row>
    <row r="332" spans="1:12" s="20" customFormat="1" ht="25.5" hidden="1">
      <c r="A332" s="61" t="s">
        <v>312</v>
      </c>
      <c r="B332" s="10" t="s">
        <v>27</v>
      </c>
      <c r="C332" s="10" t="s">
        <v>49</v>
      </c>
      <c r="D332" s="10" t="s">
        <v>22</v>
      </c>
      <c r="E332" s="10" t="s">
        <v>313</v>
      </c>
      <c r="F332" s="10"/>
      <c r="G332" s="11">
        <f>G333</f>
        <v>0</v>
      </c>
      <c r="H332" s="11">
        <f>H333</f>
        <v>0</v>
      </c>
      <c r="I332" s="11">
        <f>I333</f>
        <v>0</v>
      </c>
      <c r="J332" s="11">
        <f>J333</f>
        <v>20414.223000000002</v>
      </c>
      <c r="K332" s="11">
        <f t="shared" ref="K332:L332" si="150">K333</f>
        <v>0</v>
      </c>
      <c r="L332" s="11">
        <f t="shared" si="150"/>
        <v>20414.223000000002</v>
      </c>
    </row>
    <row r="333" spans="1:12" ht="38.25" hidden="1">
      <c r="A333" s="95" t="s">
        <v>314</v>
      </c>
      <c r="B333" s="24" t="s">
        <v>27</v>
      </c>
      <c r="C333" s="24" t="s">
        <v>49</v>
      </c>
      <c r="D333" s="24" t="s">
        <v>22</v>
      </c>
      <c r="E333" s="24" t="s">
        <v>313</v>
      </c>
      <c r="F333" s="24" t="s">
        <v>315</v>
      </c>
      <c r="G333" s="25"/>
      <c r="H333" s="25"/>
      <c r="I333" s="25"/>
      <c r="J333" s="36">
        <v>20414.223000000002</v>
      </c>
      <c r="K333" s="36"/>
      <c r="L333" s="16">
        <f t="shared" si="124"/>
        <v>20414.223000000002</v>
      </c>
    </row>
    <row r="334" spans="1:12" s="20" customFormat="1" hidden="1">
      <c r="A334" s="96"/>
      <c r="B334" s="18"/>
      <c r="C334" s="18" t="s">
        <v>49</v>
      </c>
      <c r="D334" s="18" t="s">
        <v>28</v>
      </c>
      <c r="E334" s="18"/>
      <c r="F334" s="18"/>
      <c r="G334" s="19">
        <f t="shared" ref="G334:L335" si="151">G335</f>
        <v>0</v>
      </c>
      <c r="H334" s="19">
        <f t="shared" si="151"/>
        <v>0</v>
      </c>
      <c r="I334" s="19">
        <f t="shared" si="151"/>
        <v>0</v>
      </c>
      <c r="J334" s="19">
        <f t="shared" si="151"/>
        <v>1804.442</v>
      </c>
      <c r="K334" s="19">
        <f t="shared" si="151"/>
        <v>0</v>
      </c>
      <c r="L334" s="19">
        <f t="shared" si="151"/>
        <v>1804.442</v>
      </c>
    </row>
    <row r="335" spans="1:12" s="20" customFormat="1" ht="38.25" hidden="1">
      <c r="A335" s="97" t="s">
        <v>316</v>
      </c>
      <c r="B335" s="10" t="s">
        <v>27</v>
      </c>
      <c r="C335" s="10" t="s">
        <v>49</v>
      </c>
      <c r="D335" s="10" t="s">
        <v>28</v>
      </c>
      <c r="E335" s="10" t="s">
        <v>317</v>
      </c>
      <c r="F335" s="10"/>
      <c r="G335" s="11">
        <f t="shared" si="151"/>
        <v>0</v>
      </c>
      <c r="H335" s="11">
        <f t="shared" si="151"/>
        <v>0</v>
      </c>
      <c r="I335" s="11">
        <f t="shared" si="151"/>
        <v>0</v>
      </c>
      <c r="J335" s="11">
        <f t="shared" si="151"/>
        <v>1804.442</v>
      </c>
      <c r="K335" s="11">
        <f t="shared" si="151"/>
        <v>0</v>
      </c>
      <c r="L335" s="11">
        <f t="shared" si="151"/>
        <v>1804.442</v>
      </c>
    </row>
    <row r="336" spans="1:12" ht="25.5" hidden="1">
      <c r="A336" s="28" t="s">
        <v>43</v>
      </c>
      <c r="B336" s="24" t="s">
        <v>27</v>
      </c>
      <c r="C336" s="24" t="s">
        <v>49</v>
      </c>
      <c r="D336" s="24" t="s">
        <v>28</v>
      </c>
      <c r="E336" s="24" t="s">
        <v>317</v>
      </c>
      <c r="F336" s="24" t="s">
        <v>44</v>
      </c>
      <c r="G336" s="25"/>
      <c r="H336" s="25"/>
      <c r="I336" s="25"/>
      <c r="J336" s="36">
        <v>1804.442</v>
      </c>
      <c r="K336" s="36"/>
      <c r="L336" s="16">
        <f t="shared" si="124"/>
        <v>1804.442</v>
      </c>
    </row>
    <row r="337" spans="1:12" s="20" customFormat="1">
      <c r="A337" s="269" t="s">
        <v>318</v>
      </c>
      <c r="B337" s="243"/>
      <c r="C337" s="243" t="s">
        <v>49</v>
      </c>
      <c r="D337" s="243" t="s">
        <v>111</v>
      </c>
      <c r="E337" s="243"/>
      <c r="F337" s="243"/>
      <c r="G337" s="244">
        <f>G338</f>
        <v>2600</v>
      </c>
      <c r="H337" s="244">
        <f t="shared" ref="H337:L338" si="152">H338</f>
        <v>0</v>
      </c>
      <c r="I337" s="244">
        <f t="shared" si="152"/>
        <v>0</v>
      </c>
      <c r="J337" s="244">
        <f t="shared" si="152"/>
        <v>0</v>
      </c>
      <c r="K337" s="244">
        <f t="shared" si="152"/>
        <v>0</v>
      </c>
      <c r="L337" s="244">
        <f t="shared" si="152"/>
        <v>2600</v>
      </c>
    </row>
    <row r="338" spans="1:12" s="20" customFormat="1" ht="51">
      <c r="A338" s="268" t="s">
        <v>319</v>
      </c>
      <c r="B338" s="243" t="s">
        <v>27</v>
      </c>
      <c r="C338" s="243" t="s">
        <v>49</v>
      </c>
      <c r="D338" s="243" t="s">
        <v>111</v>
      </c>
      <c r="E338" s="243" t="s">
        <v>320</v>
      </c>
      <c r="F338" s="243"/>
      <c r="G338" s="244">
        <f>G339</f>
        <v>2600</v>
      </c>
      <c r="H338" s="244">
        <f t="shared" si="152"/>
        <v>0</v>
      </c>
      <c r="I338" s="244">
        <f t="shared" si="152"/>
        <v>0</v>
      </c>
      <c r="J338" s="244">
        <f t="shared" si="152"/>
        <v>0</v>
      </c>
      <c r="K338" s="244">
        <f t="shared" si="152"/>
        <v>0</v>
      </c>
      <c r="L338" s="244">
        <f t="shared" si="152"/>
        <v>2600</v>
      </c>
    </row>
    <row r="339" spans="1:12" s="20" customFormat="1" ht="25.5">
      <c r="A339" s="268" t="s">
        <v>321</v>
      </c>
      <c r="B339" s="243" t="s">
        <v>27</v>
      </c>
      <c r="C339" s="243" t="s">
        <v>49</v>
      </c>
      <c r="D339" s="243" t="s">
        <v>111</v>
      </c>
      <c r="E339" s="243" t="s">
        <v>322</v>
      </c>
      <c r="F339" s="243"/>
      <c r="G339" s="244">
        <f>G340+G342</f>
        <v>2600</v>
      </c>
      <c r="H339" s="244">
        <f>H340+H342</f>
        <v>0</v>
      </c>
      <c r="I339" s="244">
        <f>I340+I342</f>
        <v>0</v>
      </c>
      <c r="J339" s="244">
        <f>J340+J342</f>
        <v>0</v>
      </c>
      <c r="K339" s="244">
        <f t="shared" ref="K339:L339" si="153">K340+K342</f>
        <v>0</v>
      </c>
      <c r="L339" s="244">
        <f t="shared" si="153"/>
        <v>2600</v>
      </c>
    </row>
    <row r="340" spans="1:12" s="20" customFormat="1" ht="38.25">
      <c r="A340" s="268" t="s">
        <v>323</v>
      </c>
      <c r="B340" s="243" t="s">
        <v>27</v>
      </c>
      <c r="C340" s="243" t="s">
        <v>49</v>
      </c>
      <c r="D340" s="243" t="s">
        <v>111</v>
      </c>
      <c r="E340" s="243" t="s">
        <v>324</v>
      </c>
      <c r="F340" s="243"/>
      <c r="G340" s="244">
        <f>G341</f>
        <v>600</v>
      </c>
      <c r="H340" s="244">
        <f>H341</f>
        <v>0</v>
      </c>
      <c r="I340" s="244">
        <f>I341</f>
        <v>0</v>
      </c>
      <c r="J340" s="244">
        <f>J341</f>
        <v>0</v>
      </c>
      <c r="K340" s="244">
        <f t="shared" ref="K340:L340" si="154">K341</f>
        <v>0</v>
      </c>
      <c r="L340" s="244">
        <f t="shared" si="154"/>
        <v>600</v>
      </c>
    </row>
    <row r="341" spans="1:12" ht="25.5">
      <c r="A341" s="255" t="s">
        <v>43</v>
      </c>
      <c r="B341" s="247" t="s">
        <v>27</v>
      </c>
      <c r="C341" s="247" t="s">
        <v>49</v>
      </c>
      <c r="D341" s="247" t="s">
        <v>111</v>
      </c>
      <c r="E341" s="247" t="s">
        <v>324</v>
      </c>
      <c r="F341" s="247" t="s">
        <v>44</v>
      </c>
      <c r="G341" s="248">
        <v>600</v>
      </c>
      <c r="H341" s="258"/>
      <c r="I341" s="259"/>
      <c r="J341" s="259"/>
      <c r="K341" s="259"/>
      <c r="L341" s="250">
        <f t="shared" si="124"/>
        <v>600</v>
      </c>
    </row>
    <row r="342" spans="1:12" s="20" customFormat="1" ht="25.5">
      <c r="A342" s="268" t="s">
        <v>325</v>
      </c>
      <c r="B342" s="243" t="s">
        <v>27</v>
      </c>
      <c r="C342" s="243" t="s">
        <v>49</v>
      </c>
      <c r="D342" s="243" t="s">
        <v>111</v>
      </c>
      <c r="E342" s="243" t="s">
        <v>326</v>
      </c>
      <c r="F342" s="243"/>
      <c r="G342" s="244">
        <f>G343</f>
        <v>2000</v>
      </c>
      <c r="H342" s="244">
        <f>H343</f>
        <v>0</v>
      </c>
      <c r="I342" s="244">
        <f>I343</f>
        <v>0</v>
      </c>
      <c r="J342" s="244">
        <f>J343</f>
        <v>0</v>
      </c>
      <c r="K342" s="244">
        <f t="shared" ref="K342:L342" si="155">K343</f>
        <v>0</v>
      </c>
      <c r="L342" s="244">
        <f t="shared" si="155"/>
        <v>2000</v>
      </c>
    </row>
    <row r="343" spans="1:12" ht="25.5">
      <c r="A343" s="255" t="s">
        <v>43</v>
      </c>
      <c r="B343" s="247" t="s">
        <v>27</v>
      </c>
      <c r="C343" s="247" t="s">
        <v>49</v>
      </c>
      <c r="D343" s="247" t="s">
        <v>111</v>
      </c>
      <c r="E343" s="247" t="s">
        <v>326</v>
      </c>
      <c r="F343" s="247" t="s">
        <v>44</v>
      </c>
      <c r="G343" s="248">
        <v>2000</v>
      </c>
      <c r="H343" s="258"/>
      <c r="I343" s="259"/>
      <c r="J343" s="259"/>
      <c r="K343" s="259"/>
      <c r="L343" s="250">
        <f t="shared" si="124"/>
        <v>2000</v>
      </c>
    </row>
    <row r="344" spans="1:12">
      <c r="A344" s="242" t="s">
        <v>327</v>
      </c>
      <c r="B344" s="243"/>
      <c r="C344" s="243" t="s">
        <v>57</v>
      </c>
      <c r="D344" s="243"/>
      <c r="E344" s="243"/>
      <c r="F344" s="243"/>
      <c r="G344" s="244">
        <f>G345+G387+G533+G667</f>
        <v>722967.11399999994</v>
      </c>
      <c r="H344" s="244">
        <f t="shared" ref="H344:L344" si="156">H345+H387+H533+H667</f>
        <v>-5747.5733999999993</v>
      </c>
      <c r="I344" s="244">
        <f t="shared" si="156"/>
        <v>3975.0360000000001</v>
      </c>
      <c r="J344" s="244">
        <f t="shared" si="156"/>
        <v>4198.7305999999999</v>
      </c>
      <c r="K344" s="244">
        <f t="shared" si="156"/>
        <v>8199</v>
      </c>
      <c r="L344" s="244">
        <f t="shared" si="156"/>
        <v>733592.30719999992</v>
      </c>
    </row>
    <row r="345" spans="1:12">
      <c r="A345" s="242"/>
      <c r="B345" s="243"/>
      <c r="C345" s="243" t="s">
        <v>57</v>
      </c>
      <c r="D345" s="243" t="s">
        <v>22</v>
      </c>
      <c r="E345" s="243"/>
      <c r="F345" s="243"/>
      <c r="G345" s="244">
        <f>G347</f>
        <v>317613.89399999997</v>
      </c>
      <c r="H345" s="244">
        <f t="shared" ref="H345:L345" si="157">H347</f>
        <v>-20828.988499999999</v>
      </c>
      <c r="I345" s="244">
        <f t="shared" si="157"/>
        <v>308.7</v>
      </c>
      <c r="J345" s="244">
        <f t="shared" si="157"/>
        <v>2700.2570000000001</v>
      </c>
      <c r="K345" s="244">
        <f t="shared" si="157"/>
        <v>2300</v>
      </c>
      <c r="L345" s="244">
        <f t="shared" si="157"/>
        <v>302093.86249999999</v>
      </c>
    </row>
    <row r="346" spans="1:12" ht="25.5">
      <c r="A346" s="242" t="s">
        <v>328</v>
      </c>
      <c r="B346" s="243" t="s">
        <v>27</v>
      </c>
      <c r="C346" s="243" t="s">
        <v>57</v>
      </c>
      <c r="D346" s="243" t="s">
        <v>310</v>
      </c>
      <c r="E346" s="243" t="s">
        <v>329</v>
      </c>
      <c r="F346" s="243"/>
      <c r="G346" s="244"/>
      <c r="H346" s="244"/>
      <c r="I346" s="270"/>
      <c r="J346" s="270"/>
      <c r="K346" s="270"/>
      <c r="L346" s="250">
        <f t="shared" ref="L346:L415" si="158">I346+H346+G346+J346+K346</f>
        <v>0</v>
      </c>
    </row>
    <row r="347" spans="1:12" s="20" customFormat="1" ht="14.25" customHeight="1">
      <c r="A347" s="242" t="s">
        <v>330</v>
      </c>
      <c r="B347" s="243" t="s">
        <v>27</v>
      </c>
      <c r="C347" s="243" t="s">
        <v>57</v>
      </c>
      <c r="D347" s="243" t="s">
        <v>22</v>
      </c>
      <c r="E347" s="243" t="s">
        <v>329</v>
      </c>
      <c r="F347" s="243"/>
      <c r="G347" s="244">
        <f>G348+G350+G352+G354+G357+G360+G362+G364+G366</f>
        <v>317613.89399999997</v>
      </c>
      <c r="H347" s="244">
        <f>H348+H350+H352+H354+H357+H360+H362+H364+H366</f>
        <v>-20828.988499999999</v>
      </c>
      <c r="I347" s="244">
        <f>I348+I350+I352+I354+I357+I360+I362+I364+I366</f>
        <v>308.7</v>
      </c>
      <c r="J347" s="244">
        <f>J348+J350+J352+J354+J357+J360+J362+J364+J366</f>
        <v>2700.2570000000001</v>
      </c>
      <c r="K347" s="244">
        <f t="shared" ref="K347:L347" si="159">K348+K350+K352+K354+K357+K360+K362+K364+K366</f>
        <v>2300</v>
      </c>
      <c r="L347" s="244">
        <f t="shared" si="159"/>
        <v>302093.86249999999</v>
      </c>
    </row>
    <row r="348" spans="1:12" s="20" customFormat="1">
      <c r="A348" s="242" t="s">
        <v>331</v>
      </c>
      <c r="B348" s="243" t="s">
        <v>27</v>
      </c>
      <c r="C348" s="243" t="s">
        <v>57</v>
      </c>
      <c r="D348" s="243" t="s">
        <v>22</v>
      </c>
      <c r="E348" s="243" t="s">
        <v>332</v>
      </c>
      <c r="F348" s="243"/>
      <c r="G348" s="244">
        <f>G349</f>
        <v>50</v>
      </c>
      <c r="H348" s="244">
        <f>H349</f>
        <v>0</v>
      </c>
      <c r="I348" s="244">
        <f>I349</f>
        <v>0</v>
      </c>
      <c r="J348" s="244">
        <f>J349</f>
        <v>0</v>
      </c>
      <c r="K348" s="244">
        <f t="shared" ref="K348:L348" si="160">K349</f>
        <v>0</v>
      </c>
      <c r="L348" s="244">
        <f t="shared" si="160"/>
        <v>50</v>
      </c>
    </row>
    <row r="349" spans="1:12" ht="25.5">
      <c r="A349" s="255" t="s">
        <v>43</v>
      </c>
      <c r="B349" s="247" t="s">
        <v>27</v>
      </c>
      <c r="C349" s="247" t="s">
        <v>57</v>
      </c>
      <c r="D349" s="247" t="s">
        <v>22</v>
      </c>
      <c r="E349" s="247" t="s">
        <v>332</v>
      </c>
      <c r="F349" s="247" t="s">
        <v>44</v>
      </c>
      <c r="G349" s="248">
        <v>50</v>
      </c>
      <c r="H349" s="258"/>
      <c r="I349" s="259"/>
      <c r="J349" s="259"/>
      <c r="K349" s="259"/>
      <c r="L349" s="250">
        <f t="shared" si="158"/>
        <v>50</v>
      </c>
    </row>
    <row r="350" spans="1:12" s="20" customFormat="1">
      <c r="A350" s="242" t="s">
        <v>333</v>
      </c>
      <c r="B350" s="243" t="s">
        <v>27</v>
      </c>
      <c r="C350" s="243" t="s">
        <v>57</v>
      </c>
      <c r="D350" s="243" t="s">
        <v>22</v>
      </c>
      <c r="E350" s="243" t="s">
        <v>334</v>
      </c>
      <c r="F350" s="243"/>
      <c r="G350" s="244">
        <f>G351</f>
        <v>250</v>
      </c>
      <c r="H350" s="244">
        <f>H351</f>
        <v>0</v>
      </c>
      <c r="I350" s="244">
        <f>I351</f>
        <v>0</v>
      </c>
      <c r="J350" s="244">
        <f>J351</f>
        <v>0</v>
      </c>
      <c r="K350" s="244">
        <f t="shared" ref="K350:L350" si="161">K351</f>
        <v>0</v>
      </c>
      <c r="L350" s="244">
        <f t="shared" si="161"/>
        <v>250</v>
      </c>
    </row>
    <row r="351" spans="1:12" ht="25.5">
      <c r="A351" s="255" t="s">
        <v>43</v>
      </c>
      <c r="B351" s="247" t="s">
        <v>27</v>
      </c>
      <c r="C351" s="247" t="s">
        <v>57</v>
      </c>
      <c r="D351" s="247" t="s">
        <v>22</v>
      </c>
      <c r="E351" s="247" t="s">
        <v>334</v>
      </c>
      <c r="F351" s="247" t="s">
        <v>44</v>
      </c>
      <c r="G351" s="248">
        <v>250</v>
      </c>
      <c r="H351" s="258"/>
      <c r="I351" s="259"/>
      <c r="J351" s="259"/>
      <c r="K351" s="259"/>
      <c r="L351" s="250">
        <f t="shared" si="158"/>
        <v>250</v>
      </c>
    </row>
    <row r="352" spans="1:12" s="20" customFormat="1">
      <c r="A352" s="242" t="s">
        <v>335</v>
      </c>
      <c r="B352" s="243" t="s">
        <v>27</v>
      </c>
      <c r="C352" s="243" t="s">
        <v>57</v>
      </c>
      <c r="D352" s="243" t="s">
        <v>22</v>
      </c>
      <c r="E352" s="243" t="s">
        <v>336</v>
      </c>
      <c r="F352" s="243"/>
      <c r="G352" s="244">
        <f>G353</f>
        <v>10</v>
      </c>
      <c r="H352" s="244">
        <f>H353</f>
        <v>0</v>
      </c>
      <c r="I352" s="244">
        <f>I353</f>
        <v>0</v>
      </c>
      <c r="J352" s="244">
        <f>J353</f>
        <v>0</v>
      </c>
      <c r="K352" s="244">
        <f t="shared" ref="K352:L352" si="162">K353</f>
        <v>0</v>
      </c>
      <c r="L352" s="244">
        <f t="shared" si="162"/>
        <v>10</v>
      </c>
    </row>
    <row r="353" spans="1:12" ht="25.5">
      <c r="A353" s="255" t="s">
        <v>43</v>
      </c>
      <c r="B353" s="247" t="s">
        <v>27</v>
      </c>
      <c r="C353" s="247" t="s">
        <v>57</v>
      </c>
      <c r="D353" s="247" t="s">
        <v>22</v>
      </c>
      <c r="E353" s="247" t="s">
        <v>336</v>
      </c>
      <c r="F353" s="247" t="s">
        <v>44</v>
      </c>
      <c r="G353" s="248">
        <v>10</v>
      </c>
      <c r="H353" s="258"/>
      <c r="I353" s="259"/>
      <c r="J353" s="259"/>
      <c r="K353" s="259"/>
      <c r="L353" s="250">
        <f t="shared" si="158"/>
        <v>10</v>
      </c>
    </row>
    <row r="354" spans="1:12" s="20" customFormat="1" ht="25.5">
      <c r="A354" s="242" t="s">
        <v>337</v>
      </c>
      <c r="B354" s="243" t="s">
        <v>27</v>
      </c>
      <c r="C354" s="243" t="s">
        <v>57</v>
      </c>
      <c r="D354" s="243" t="s">
        <v>22</v>
      </c>
      <c r="E354" s="243" t="s">
        <v>338</v>
      </c>
      <c r="F354" s="243"/>
      <c r="G354" s="244">
        <f>G355+G356</f>
        <v>2480</v>
      </c>
      <c r="H354" s="244">
        <f>H355+H356</f>
        <v>0</v>
      </c>
      <c r="I354" s="244">
        <f>I355+I356</f>
        <v>0</v>
      </c>
      <c r="J354" s="244">
        <f>J355+J356</f>
        <v>0</v>
      </c>
      <c r="K354" s="244">
        <f t="shared" ref="K354:L354" si="163">K355+K356</f>
        <v>0</v>
      </c>
      <c r="L354" s="244">
        <f t="shared" si="163"/>
        <v>2480</v>
      </c>
    </row>
    <row r="355" spans="1:12" ht="25.5">
      <c r="A355" s="255" t="s">
        <v>43</v>
      </c>
      <c r="B355" s="247" t="s">
        <v>27</v>
      </c>
      <c r="C355" s="247" t="s">
        <v>57</v>
      </c>
      <c r="D355" s="247" t="s">
        <v>22</v>
      </c>
      <c r="E355" s="247" t="s">
        <v>338</v>
      </c>
      <c r="F355" s="247" t="s">
        <v>44</v>
      </c>
      <c r="G355" s="248">
        <v>247</v>
      </c>
      <c r="H355" s="258"/>
      <c r="I355" s="259"/>
      <c r="J355" s="259"/>
      <c r="K355" s="259"/>
      <c r="L355" s="250">
        <f t="shared" si="158"/>
        <v>247</v>
      </c>
    </row>
    <row r="356" spans="1:12">
      <c r="A356" s="246" t="s">
        <v>80</v>
      </c>
      <c r="B356" s="247" t="s">
        <v>27</v>
      </c>
      <c r="C356" s="247" t="s">
        <v>57</v>
      </c>
      <c r="D356" s="247" t="s">
        <v>22</v>
      </c>
      <c r="E356" s="247" t="s">
        <v>338</v>
      </c>
      <c r="F356" s="247" t="s">
        <v>81</v>
      </c>
      <c r="G356" s="248">
        <v>2233</v>
      </c>
      <c r="H356" s="258"/>
      <c r="I356" s="259"/>
      <c r="J356" s="259"/>
      <c r="K356" s="259"/>
      <c r="L356" s="250">
        <f t="shared" si="158"/>
        <v>2233</v>
      </c>
    </row>
    <row r="357" spans="1:12" s="20" customFormat="1">
      <c r="A357" s="242" t="s">
        <v>339</v>
      </c>
      <c r="B357" s="243" t="s">
        <v>27</v>
      </c>
      <c r="C357" s="243" t="s">
        <v>57</v>
      </c>
      <c r="D357" s="243" t="s">
        <v>22</v>
      </c>
      <c r="E357" s="243" t="s">
        <v>340</v>
      </c>
      <c r="F357" s="243"/>
      <c r="G357" s="244">
        <f>G358+G359</f>
        <v>20454.334999999999</v>
      </c>
      <c r="H357" s="244">
        <f>H358+H359</f>
        <v>6240</v>
      </c>
      <c r="I357" s="244">
        <f>I358+I359</f>
        <v>308.7</v>
      </c>
      <c r="J357" s="244">
        <f>J358+J359</f>
        <v>2700.2570000000001</v>
      </c>
      <c r="K357" s="244">
        <f t="shared" ref="K357:L357" si="164">K358+K359</f>
        <v>2300</v>
      </c>
      <c r="L357" s="244">
        <f t="shared" si="164"/>
        <v>32003.292000000001</v>
      </c>
    </row>
    <row r="358" spans="1:12" ht="25.5">
      <c r="A358" s="255" t="s">
        <v>43</v>
      </c>
      <c r="B358" s="247" t="s">
        <v>27</v>
      </c>
      <c r="C358" s="247" t="s">
        <v>57</v>
      </c>
      <c r="D358" s="247" t="s">
        <v>22</v>
      </c>
      <c r="E358" s="247" t="s">
        <v>340</v>
      </c>
      <c r="F358" s="247" t="s">
        <v>44</v>
      </c>
      <c r="G358" s="248">
        <v>730.32</v>
      </c>
      <c r="H358" s="258"/>
      <c r="I358" s="259"/>
      <c r="J358" s="259"/>
      <c r="K358" s="259"/>
      <c r="L358" s="250">
        <f t="shared" si="158"/>
        <v>730.32</v>
      </c>
    </row>
    <row r="359" spans="1:12">
      <c r="A359" s="246" t="s">
        <v>80</v>
      </c>
      <c r="B359" s="247" t="s">
        <v>27</v>
      </c>
      <c r="C359" s="247" t="s">
        <v>57</v>
      </c>
      <c r="D359" s="247" t="s">
        <v>22</v>
      </c>
      <c r="E359" s="247" t="s">
        <v>340</v>
      </c>
      <c r="F359" s="247" t="s">
        <v>81</v>
      </c>
      <c r="G359" s="248">
        <v>19724.014999999999</v>
      </c>
      <c r="H359" s="258">
        <v>6240</v>
      </c>
      <c r="I359" s="259">
        <v>308.7</v>
      </c>
      <c r="J359" s="259">
        <f>2500-219.743+420</f>
        <v>2700.2570000000001</v>
      </c>
      <c r="K359" s="259">
        <v>2300</v>
      </c>
      <c r="L359" s="250">
        <f t="shared" si="158"/>
        <v>31272.972000000002</v>
      </c>
    </row>
    <row r="360" spans="1:12" s="20" customFormat="1">
      <c r="A360" s="242" t="s">
        <v>341</v>
      </c>
      <c r="B360" s="243" t="s">
        <v>27</v>
      </c>
      <c r="C360" s="243" t="s">
        <v>57</v>
      </c>
      <c r="D360" s="243" t="s">
        <v>22</v>
      </c>
      <c r="E360" s="243" t="s">
        <v>342</v>
      </c>
      <c r="F360" s="243"/>
      <c r="G360" s="244">
        <f>G361</f>
        <v>2000</v>
      </c>
      <c r="H360" s="244">
        <f>H361</f>
        <v>0</v>
      </c>
      <c r="I360" s="244">
        <f>I361</f>
        <v>0</v>
      </c>
      <c r="J360" s="244">
        <f>J361</f>
        <v>0</v>
      </c>
      <c r="K360" s="244">
        <f t="shared" ref="K360:L360" si="165">K361</f>
        <v>0</v>
      </c>
      <c r="L360" s="244">
        <f t="shared" si="165"/>
        <v>2000</v>
      </c>
    </row>
    <row r="361" spans="1:12" ht="25.5">
      <c r="A361" s="255" t="s">
        <v>43</v>
      </c>
      <c r="B361" s="247" t="s">
        <v>27</v>
      </c>
      <c r="C361" s="247" t="s">
        <v>57</v>
      </c>
      <c r="D361" s="247" t="s">
        <v>22</v>
      </c>
      <c r="E361" s="247" t="s">
        <v>342</v>
      </c>
      <c r="F361" s="247" t="s">
        <v>44</v>
      </c>
      <c r="G361" s="248">
        <v>2000</v>
      </c>
      <c r="H361" s="258"/>
      <c r="I361" s="259"/>
      <c r="J361" s="259"/>
      <c r="K361" s="259"/>
      <c r="L361" s="250">
        <f t="shared" si="158"/>
        <v>2000</v>
      </c>
    </row>
    <row r="362" spans="1:12" s="20" customFormat="1" ht="25.5">
      <c r="A362" s="242" t="s">
        <v>343</v>
      </c>
      <c r="B362" s="243" t="s">
        <v>27</v>
      </c>
      <c r="C362" s="243" t="s">
        <v>57</v>
      </c>
      <c r="D362" s="243" t="s">
        <v>22</v>
      </c>
      <c r="E362" s="243" t="s">
        <v>344</v>
      </c>
      <c r="F362" s="243"/>
      <c r="G362" s="244">
        <f>G363</f>
        <v>146</v>
      </c>
      <c r="H362" s="244">
        <f>H363</f>
        <v>0</v>
      </c>
      <c r="I362" s="244">
        <f>I363</f>
        <v>0</v>
      </c>
      <c r="J362" s="244">
        <f>J363</f>
        <v>0</v>
      </c>
      <c r="K362" s="244">
        <f t="shared" ref="K362:L362" si="166">K363</f>
        <v>0</v>
      </c>
      <c r="L362" s="244">
        <f t="shared" si="166"/>
        <v>146</v>
      </c>
    </row>
    <row r="363" spans="1:12">
      <c r="A363" s="246" t="s">
        <v>80</v>
      </c>
      <c r="B363" s="247" t="s">
        <v>27</v>
      </c>
      <c r="C363" s="247" t="s">
        <v>57</v>
      </c>
      <c r="D363" s="247" t="s">
        <v>22</v>
      </c>
      <c r="E363" s="247" t="s">
        <v>344</v>
      </c>
      <c r="F363" s="247" t="s">
        <v>81</v>
      </c>
      <c r="G363" s="248">
        <v>146</v>
      </c>
      <c r="H363" s="258"/>
      <c r="I363" s="259"/>
      <c r="J363" s="259"/>
      <c r="K363" s="259"/>
      <c r="L363" s="250">
        <f t="shared" si="158"/>
        <v>146</v>
      </c>
    </row>
    <row r="364" spans="1:12" s="20" customFormat="1" ht="25.5">
      <c r="A364" s="242" t="s">
        <v>345</v>
      </c>
      <c r="B364" s="243" t="s">
        <v>27</v>
      </c>
      <c r="C364" s="243" t="s">
        <v>57</v>
      </c>
      <c r="D364" s="243" t="s">
        <v>22</v>
      </c>
      <c r="E364" s="243" t="s">
        <v>346</v>
      </c>
      <c r="F364" s="243"/>
      <c r="G364" s="244">
        <f>G365</f>
        <v>979.25900000000001</v>
      </c>
      <c r="H364" s="244">
        <f>H365</f>
        <v>0</v>
      </c>
      <c r="I364" s="244">
        <f>I365</f>
        <v>0</v>
      </c>
      <c r="J364" s="244">
        <f>J365</f>
        <v>0</v>
      </c>
      <c r="K364" s="244">
        <f t="shared" ref="K364:L364" si="167">K365</f>
        <v>0</v>
      </c>
      <c r="L364" s="244">
        <f t="shared" si="167"/>
        <v>979.25900000000001</v>
      </c>
    </row>
    <row r="365" spans="1:12" ht="25.5">
      <c r="A365" s="255" t="s">
        <v>43</v>
      </c>
      <c r="B365" s="247" t="s">
        <v>27</v>
      </c>
      <c r="C365" s="247" t="s">
        <v>57</v>
      </c>
      <c r="D365" s="247" t="s">
        <v>22</v>
      </c>
      <c r="E365" s="247" t="s">
        <v>346</v>
      </c>
      <c r="F365" s="247" t="s">
        <v>44</v>
      </c>
      <c r="G365" s="248">
        <v>979.25900000000001</v>
      </c>
      <c r="H365" s="258"/>
      <c r="I365" s="259"/>
      <c r="J365" s="259"/>
      <c r="K365" s="259"/>
      <c r="L365" s="250">
        <f t="shared" si="158"/>
        <v>979.25900000000001</v>
      </c>
    </row>
    <row r="366" spans="1:12" s="84" customFormat="1" ht="38.25">
      <c r="A366" s="242" t="s">
        <v>347</v>
      </c>
      <c r="B366" s="243" t="s">
        <v>27</v>
      </c>
      <c r="C366" s="243" t="s">
        <v>57</v>
      </c>
      <c r="D366" s="243" t="s">
        <v>22</v>
      </c>
      <c r="E366" s="243" t="s">
        <v>348</v>
      </c>
      <c r="F366" s="243"/>
      <c r="G366" s="244">
        <f>G367+G368+G369+G370+G371+G372+G373+G374</f>
        <v>291244.3</v>
      </c>
      <c r="H366" s="244">
        <f>H367+H368+H369+H370+H371+H372+H373+H374</f>
        <v>-27068.988499999999</v>
      </c>
      <c r="I366" s="244">
        <f>I367+I368+I369+I370+I371+I372+I373+I374</f>
        <v>0</v>
      </c>
      <c r="J366" s="244">
        <f>J367+J368+J369+J370+J371+J372+J373+J374</f>
        <v>0</v>
      </c>
      <c r="K366" s="244">
        <f t="shared" ref="K366:L366" si="168">K367+K368+K369+K370+K371+K372+K373+K374</f>
        <v>0</v>
      </c>
      <c r="L366" s="244">
        <f t="shared" si="168"/>
        <v>264175.31150000001</v>
      </c>
    </row>
    <row r="367" spans="1:12">
      <c r="A367" s="246" t="s">
        <v>30</v>
      </c>
      <c r="B367" s="247" t="s">
        <v>27</v>
      </c>
      <c r="C367" s="247" t="s">
        <v>57</v>
      </c>
      <c r="D367" s="247" t="s">
        <v>22</v>
      </c>
      <c r="E367" s="247" t="s">
        <v>348</v>
      </c>
      <c r="F367" s="247" t="s">
        <v>192</v>
      </c>
      <c r="G367" s="248">
        <v>27199.4</v>
      </c>
      <c r="H367" s="258"/>
      <c r="I367" s="259"/>
      <c r="J367" s="259"/>
      <c r="K367" s="259"/>
      <c r="L367" s="250">
        <f t="shared" si="158"/>
        <v>27199.4</v>
      </c>
    </row>
    <row r="368" spans="1:12" ht="25.5">
      <c r="A368" s="255" t="s">
        <v>35</v>
      </c>
      <c r="B368" s="247" t="s">
        <v>27</v>
      </c>
      <c r="C368" s="247" t="s">
        <v>57</v>
      </c>
      <c r="D368" s="247" t="s">
        <v>22</v>
      </c>
      <c r="E368" s="247" t="s">
        <v>348</v>
      </c>
      <c r="F368" s="247" t="s">
        <v>193</v>
      </c>
      <c r="G368" s="248">
        <v>1135.7</v>
      </c>
      <c r="H368" s="258"/>
      <c r="I368" s="259">
        <f>-15+2+4+2.15+2.4</f>
        <v>-4.4499999999999993</v>
      </c>
      <c r="J368" s="259"/>
      <c r="K368" s="259">
        <f>4.9+7.16072</f>
        <v>12.06072</v>
      </c>
      <c r="L368" s="250">
        <f t="shared" si="158"/>
        <v>1143.3107199999999</v>
      </c>
    </row>
    <row r="369" spans="1:13" ht="25.5">
      <c r="A369" s="255" t="s">
        <v>41</v>
      </c>
      <c r="B369" s="247" t="s">
        <v>27</v>
      </c>
      <c r="C369" s="247" t="s">
        <v>57</v>
      </c>
      <c r="D369" s="247" t="s">
        <v>22</v>
      </c>
      <c r="E369" s="247" t="s">
        <v>348</v>
      </c>
      <c r="F369" s="247" t="s">
        <v>42</v>
      </c>
      <c r="G369" s="248">
        <v>198.3</v>
      </c>
      <c r="H369" s="258"/>
      <c r="I369" s="259">
        <v>5</v>
      </c>
      <c r="J369" s="259"/>
      <c r="K369" s="259">
        <v>27.99</v>
      </c>
      <c r="L369" s="250">
        <f t="shared" si="158"/>
        <v>231.29000000000002</v>
      </c>
    </row>
    <row r="370" spans="1:13" ht="25.5">
      <c r="A370" s="255" t="s">
        <v>43</v>
      </c>
      <c r="B370" s="247" t="s">
        <v>27</v>
      </c>
      <c r="C370" s="247" t="s">
        <v>57</v>
      </c>
      <c r="D370" s="247" t="s">
        <v>22</v>
      </c>
      <c r="E370" s="247" t="s">
        <v>348</v>
      </c>
      <c r="F370" s="247" t="s">
        <v>44</v>
      </c>
      <c r="G370" s="248">
        <v>14988</v>
      </c>
      <c r="H370" s="258">
        <v>77.465400000000002</v>
      </c>
      <c r="I370" s="259">
        <f>-2-5-4-2.15-2.4-1.077</f>
        <v>-16.627000000000002</v>
      </c>
      <c r="J370" s="259"/>
      <c r="K370" s="259">
        <f>-4.9-7.16072-27.99</f>
        <v>-40.050719999999998</v>
      </c>
      <c r="L370" s="250">
        <f t="shared" si="158"/>
        <v>15008.787680000001</v>
      </c>
    </row>
    <row r="371" spans="1:13" ht="51">
      <c r="A371" s="274" t="s">
        <v>349</v>
      </c>
      <c r="B371" s="247" t="s">
        <v>27</v>
      </c>
      <c r="C371" s="247" t="s">
        <v>57</v>
      </c>
      <c r="D371" s="247" t="s">
        <v>22</v>
      </c>
      <c r="E371" s="247" t="s">
        <v>348</v>
      </c>
      <c r="F371" s="247" t="s">
        <v>87</v>
      </c>
      <c r="G371" s="248">
        <v>242182.6</v>
      </c>
      <c r="H371" s="258">
        <f>-27673.31+526.8561</f>
        <v>-27146.4539</v>
      </c>
      <c r="I371" s="259"/>
      <c r="J371" s="259"/>
      <c r="K371" s="259"/>
      <c r="L371" s="250">
        <f t="shared" si="158"/>
        <v>215036.14610000001</v>
      </c>
      <c r="M371" s="8"/>
    </row>
    <row r="372" spans="1:13">
      <c r="A372" s="246" t="s">
        <v>80</v>
      </c>
      <c r="B372" s="247" t="s">
        <v>27</v>
      </c>
      <c r="C372" s="247" t="s">
        <v>57</v>
      </c>
      <c r="D372" s="247" t="s">
        <v>22</v>
      </c>
      <c r="E372" s="247" t="s">
        <v>348</v>
      </c>
      <c r="F372" s="247" t="s">
        <v>81</v>
      </c>
      <c r="G372" s="248">
        <v>5154.5</v>
      </c>
      <c r="H372" s="258"/>
      <c r="I372" s="259"/>
      <c r="J372" s="259"/>
      <c r="K372" s="259"/>
      <c r="L372" s="250">
        <f t="shared" si="158"/>
        <v>5154.5</v>
      </c>
      <c r="M372" s="8"/>
    </row>
    <row r="373" spans="1:13" ht="25.5">
      <c r="A373" s="262" t="s">
        <v>45</v>
      </c>
      <c r="B373" s="247" t="s">
        <v>27</v>
      </c>
      <c r="C373" s="247" t="s">
        <v>57</v>
      </c>
      <c r="D373" s="247" t="s">
        <v>22</v>
      </c>
      <c r="E373" s="247" t="s">
        <v>348</v>
      </c>
      <c r="F373" s="247" t="s">
        <v>46</v>
      </c>
      <c r="G373" s="248">
        <v>378.18</v>
      </c>
      <c r="H373" s="258"/>
      <c r="I373" s="259">
        <v>1.077</v>
      </c>
      <c r="J373" s="259"/>
      <c r="K373" s="259"/>
      <c r="L373" s="250">
        <f t="shared" si="158"/>
        <v>379.25700000000001</v>
      </c>
    </row>
    <row r="374" spans="1:13" ht="25.5">
      <c r="A374" s="262" t="s">
        <v>47</v>
      </c>
      <c r="B374" s="247" t="s">
        <v>27</v>
      </c>
      <c r="C374" s="247" t="s">
        <v>57</v>
      </c>
      <c r="D374" s="247" t="s">
        <v>22</v>
      </c>
      <c r="E374" s="247" t="s">
        <v>348</v>
      </c>
      <c r="F374" s="247" t="s">
        <v>48</v>
      </c>
      <c r="G374" s="248">
        <v>7.62</v>
      </c>
      <c r="H374" s="258"/>
      <c r="I374" s="259">
        <f>15</f>
        <v>15</v>
      </c>
      <c r="J374" s="259"/>
      <c r="K374" s="259"/>
      <c r="L374" s="250">
        <f t="shared" si="158"/>
        <v>22.62</v>
      </c>
    </row>
    <row r="375" spans="1:13" s="20" customFormat="1" ht="38.25" hidden="1">
      <c r="A375" s="101" t="s">
        <v>350</v>
      </c>
      <c r="B375" s="10" t="s">
        <v>27</v>
      </c>
      <c r="C375" s="10" t="s">
        <v>57</v>
      </c>
      <c r="D375" s="10" t="s">
        <v>22</v>
      </c>
      <c r="E375" s="10" t="s">
        <v>351</v>
      </c>
      <c r="F375" s="10"/>
      <c r="G375" s="11">
        <f>G376+G377</f>
        <v>0</v>
      </c>
      <c r="H375" s="11">
        <f>H376+H377</f>
        <v>1699.2650699999999</v>
      </c>
      <c r="I375" s="11">
        <f>I376+I377</f>
        <v>2923.9332099999997</v>
      </c>
      <c r="J375" s="11">
        <f>J376+J377</f>
        <v>0</v>
      </c>
      <c r="K375" s="11">
        <f t="shared" ref="K375:L375" si="169">K376+K377</f>
        <v>0</v>
      </c>
      <c r="L375" s="11">
        <f t="shared" si="169"/>
        <v>4623.1982799999996</v>
      </c>
    </row>
    <row r="376" spans="1:13" ht="25.5" hidden="1">
      <c r="A376" s="28" t="s">
        <v>35</v>
      </c>
      <c r="B376" s="24" t="s">
        <v>27</v>
      </c>
      <c r="C376" s="24" t="s">
        <v>57</v>
      </c>
      <c r="D376" s="24" t="s">
        <v>22</v>
      </c>
      <c r="E376" s="24" t="s">
        <v>351</v>
      </c>
      <c r="F376" s="24" t="s">
        <v>193</v>
      </c>
      <c r="G376" s="25"/>
      <c r="H376" s="26">
        <v>695.97653000000003</v>
      </c>
      <c r="I376" s="27">
        <f>11.47003</f>
        <v>11.47003</v>
      </c>
      <c r="J376" s="27"/>
      <c r="K376" s="27"/>
      <c r="L376" s="16">
        <f t="shared" si="158"/>
        <v>707.44655999999998</v>
      </c>
    </row>
    <row r="377" spans="1:13" hidden="1">
      <c r="A377" s="12" t="s">
        <v>80</v>
      </c>
      <c r="B377" s="24" t="s">
        <v>27</v>
      </c>
      <c r="C377" s="24" t="s">
        <v>57</v>
      </c>
      <c r="D377" s="24" t="s">
        <v>22</v>
      </c>
      <c r="E377" s="24" t="s">
        <v>351</v>
      </c>
      <c r="F377" s="24" t="s">
        <v>81</v>
      </c>
      <c r="G377" s="25"/>
      <c r="H377" s="26">
        <v>1003.28854</v>
      </c>
      <c r="I377" s="27">
        <f>5.26318+2907.2</f>
        <v>2912.4631799999997</v>
      </c>
      <c r="J377" s="27"/>
      <c r="K377" s="27"/>
      <c r="L377" s="16">
        <f t="shared" si="158"/>
        <v>3915.7517199999998</v>
      </c>
    </row>
    <row r="378" spans="1:13" s="20" customFormat="1" ht="76.5" hidden="1">
      <c r="A378" s="61" t="s">
        <v>352</v>
      </c>
      <c r="B378" s="10" t="s">
        <v>27</v>
      </c>
      <c r="C378" s="10" t="s">
        <v>57</v>
      </c>
      <c r="D378" s="10" t="s">
        <v>22</v>
      </c>
      <c r="E378" s="10" t="s">
        <v>353</v>
      </c>
      <c r="F378" s="10"/>
      <c r="G378" s="11">
        <f>G379+G380</f>
        <v>0</v>
      </c>
      <c r="H378" s="11">
        <f>H379+H380</f>
        <v>0</v>
      </c>
      <c r="I378" s="11">
        <f>I379+I380</f>
        <v>0</v>
      </c>
      <c r="J378" s="11">
        <f>J379+J380</f>
        <v>98788</v>
      </c>
      <c r="K378" s="11">
        <f t="shared" ref="K378:L378" si="170">K379+K380</f>
        <v>0</v>
      </c>
      <c r="L378" s="11">
        <f t="shared" si="170"/>
        <v>98788</v>
      </c>
    </row>
    <row r="379" spans="1:13" hidden="1">
      <c r="A379" s="12" t="s">
        <v>30</v>
      </c>
      <c r="B379" s="24" t="s">
        <v>27</v>
      </c>
      <c r="C379" s="24" t="s">
        <v>57</v>
      </c>
      <c r="D379" s="24" t="s">
        <v>22</v>
      </c>
      <c r="E379" s="24" t="s">
        <v>353</v>
      </c>
      <c r="F379" s="24" t="s">
        <v>192</v>
      </c>
      <c r="G379" s="25"/>
      <c r="H379" s="26"/>
      <c r="I379" s="27"/>
      <c r="J379" s="27">
        <v>13446.9</v>
      </c>
      <c r="K379" s="27"/>
      <c r="L379" s="16">
        <f t="shared" si="158"/>
        <v>13446.9</v>
      </c>
    </row>
    <row r="380" spans="1:13" ht="51" hidden="1">
      <c r="A380" s="100" t="s">
        <v>349</v>
      </c>
      <c r="B380" s="24" t="s">
        <v>27</v>
      </c>
      <c r="C380" s="24" t="s">
        <v>57</v>
      </c>
      <c r="D380" s="24" t="s">
        <v>22</v>
      </c>
      <c r="E380" s="24" t="s">
        <v>353</v>
      </c>
      <c r="F380" s="24" t="s">
        <v>87</v>
      </c>
      <c r="G380" s="25"/>
      <c r="H380" s="26"/>
      <c r="I380" s="27"/>
      <c r="J380" s="27">
        <v>85341.1</v>
      </c>
      <c r="K380" s="27"/>
      <c r="L380" s="16">
        <f t="shared" si="158"/>
        <v>85341.1</v>
      </c>
    </row>
    <row r="381" spans="1:13" ht="25.5" hidden="1">
      <c r="A381" s="97" t="s">
        <v>1006</v>
      </c>
      <c r="B381" s="117" t="s">
        <v>27</v>
      </c>
      <c r="C381" s="117" t="s">
        <v>57</v>
      </c>
      <c r="D381" s="117" t="s">
        <v>22</v>
      </c>
      <c r="E381" s="117" t="s">
        <v>1005</v>
      </c>
      <c r="F381" s="117"/>
      <c r="G381" s="118">
        <f>G382+G383</f>
        <v>0</v>
      </c>
      <c r="H381" s="118">
        <f t="shared" ref="H381:L381" si="171">H382+H383</f>
        <v>0</v>
      </c>
      <c r="I381" s="118">
        <f t="shared" si="171"/>
        <v>0</v>
      </c>
      <c r="J381" s="118">
        <f t="shared" si="171"/>
        <v>0</v>
      </c>
      <c r="K381" s="118">
        <f t="shared" si="171"/>
        <v>2200</v>
      </c>
      <c r="L381" s="118">
        <f t="shared" si="171"/>
        <v>2200</v>
      </c>
    </row>
    <row r="382" spans="1:13" ht="25.5" hidden="1">
      <c r="A382" s="28" t="s">
        <v>43</v>
      </c>
      <c r="B382" s="24" t="s">
        <v>27</v>
      </c>
      <c r="C382" s="24" t="s">
        <v>57</v>
      </c>
      <c r="D382" s="24" t="s">
        <v>22</v>
      </c>
      <c r="E382" s="24" t="s">
        <v>1005</v>
      </c>
      <c r="F382" s="24" t="s">
        <v>44</v>
      </c>
      <c r="G382" s="25"/>
      <c r="H382" s="26"/>
      <c r="I382" s="27"/>
      <c r="J382" s="27"/>
      <c r="K382" s="27">
        <v>365.87799999999999</v>
      </c>
      <c r="L382" s="15">
        <f>K382+J382+I382+H382+G382</f>
        <v>365.87799999999999</v>
      </c>
    </row>
    <row r="383" spans="1:13" hidden="1">
      <c r="A383" s="12" t="s">
        <v>80</v>
      </c>
      <c r="B383" s="24" t="s">
        <v>27</v>
      </c>
      <c r="C383" s="24" t="s">
        <v>57</v>
      </c>
      <c r="D383" s="24" t="s">
        <v>22</v>
      </c>
      <c r="E383" s="24" t="s">
        <v>1005</v>
      </c>
      <c r="F383" s="24" t="s">
        <v>81</v>
      </c>
      <c r="G383" s="25"/>
      <c r="H383" s="26"/>
      <c r="I383" s="27"/>
      <c r="J383" s="27"/>
      <c r="K383" s="27">
        <v>1834.1220000000001</v>
      </c>
      <c r="L383" s="15">
        <f>K383+J383+I383+H383+G383</f>
        <v>1834.1220000000001</v>
      </c>
    </row>
    <row r="384" spans="1:13" ht="25.5" hidden="1">
      <c r="A384" s="97" t="s">
        <v>1004</v>
      </c>
      <c r="B384" s="117" t="s">
        <v>27</v>
      </c>
      <c r="C384" s="117" t="s">
        <v>57</v>
      </c>
      <c r="D384" s="117" t="s">
        <v>22</v>
      </c>
      <c r="E384" s="117" t="s">
        <v>1003</v>
      </c>
      <c r="F384" s="117"/>
      <c r="G384" s="118">
        <f>G385+G386</f>
        <v>0</v>
      </c>
      <c r="H384" s="118">
        <f t="shared" ref="H384:L384" si="172">H385+H386</f>
        <v>0</v>
      </c>
      <c r="I384" s="118">
        <f t="shared" si="172"/>
        <v>0</v>
      </c>
      <c r="J384" s="118">
        <f t="shared" si="172"/>
        <v>0</v>
      </c>
      <c r="K384" s="118">
        <f t="shared" si="172"/>
        <v>220</v>
      </c>
      <c r="L384" s="118">
        <f t="shared" si="172"/>
        <v>220</v>
      </c>
    </row>
    <row r="385" spans="1:15" ht="25.5" hidden="1">
      <c r="A385" s="28" t="s">
        <v>43</v>
      </c>
      <c r="B385" s="24" t="s">
        <v>27</v>
      </c>
      <c r="C385" s="24" t="s">
        <v>57</v>
      </c>
      <c r="D385" s="24" t="s">
        <v>22</v>
      </c>
      <c r="E385" s="24" t="s">
        <v>1003</v>
      </c>
      <c r="F385" s="24" t="s">
        <v>44</v>
      </c>
      <c r="G385" s="25"/>
      <c r="H385" s="26"/>
      <c r="I385" s="27"/>
      <c r="J385" s="27"/>
      <c r="K385" s="27">
        <v>107.5</v>
      </c>
      <c r="L385" s="15">
        <f>K385+J385+I385+H385+G385</f>
        <v>107.5</v>
      </c>
    </row>
    <row r="386" spans="1:15" hidden="1">
      <c r="A386" s="12" t="s">
        <v>80</v>
      </c>
      <c r="B386" s="24" t="s">
        <v>27</v>
      </c>
      <c r="C386" s="24" t="s">
        <v>57</v>
      </c>
      <c r="D386" s="24" t="s">
        <v>22</v>
      </c>
      <c r="E386" s="24" t="s">
        <v>1003</v>
      </c>
      <c r="F386" s="24" t="s">
        <v>81</v>
      </c>
      <c r="G386" s="25"/>
      <c r="H386" s="26"/>
      <c r="I386" s="27"/>
      <c r="J386" s="27"/>
      <c r="K386" s="27">
        <v>112.5</v>
      </c>
      <c r="L386" s="15">
        <f>K386+J386+I386+H386+G386</f>
        <v>112.5</v>
      </c>
    </row>
    <row r="387" spans="1:15">
      <c r="A387" s="242" t="s">
        <v>354</v>
      </c>
      <c r="B387" s="243"/>
      <c r="C387" s="243" t="s">
        <v>57</v>
      </c>
      <c r="D387" s="243" t="s">
        <v>28</v>
      </c>
      <c r="E387" s="247"/>
      <c r="F387" s="247"/>
      <c r="G387" s="244">
        <f>G388+G431</f>
        <v>323574.21999999997</v>
      </c>
      <c r="H387" s="244">
        <f t="shared" ref="H387:L387" si="173">H388+H431</f>
        <v>14529.9648</v>
      </c>
      <c r="I387" s="244">
        <f t="shared" si="173"/>
        <v>346.33600000000001</v>
      </c>
      <c r="J387" s="244">
        <f t="shared" si="173"/>
        <v>-133.23440000000022</v>
      </c>
      <c r="K387" s="244">
        <f t="shared" si="173"/>
        <v>2899</v>
      </c>
      <c r="L387" s="244">
        <f t="shared" si="173"/>
        <v>341216.28639999998</v>
      </c>
      <c r="M387" s="8"/>
    </row>
    <row r="388" spans="1:15">
      <c r="A388" s="242" t="s">
        <v>355</v>
      </c>
      <c r="B388" s="243" t="s">
        <v>27</v>
      </c>
      <c r="C388" s="243" t="s">
        <v>57</v>
      </c>
      <c r="D388" s="243" t="s">
        <v>28</v>
      </c>
      <c r="E388" s="243" t="s">
        <v>356</v>
      </c>
      <c r="F388" s="243"/>
      <c r="G388" s="244">
        <f>G389+G391+G393+G395+G397+G399+G401+G403+G405+G407+G409+G413+G416+G418+G421+G429</f>
        <v>159653.65999999997</v>
      </c>
      <c r="H388" s="244">
        <f t="shared" ref="H388:L388" si="174">H389+H391+H393+H395+H397+H399+H401+H403+H405+H407+H409+H413+H416+H418+H421+H429</f>
        <v>17959</v>
      </c>
      <c r="I388" s="244">
        <f t="shared" si="174"/>
        <v>285</v>
      </c>
      <c r="J388" s="244">
        <f t="shared" si="174"/>
        <v>506.76559999999978</v>
      </c>
      <c r="K388" s="244">
        <f t="shared" si="174"/>
        <v>2387.1999999999998</v>
      </c>
      <c r="L388" s="244">
        <f t="shared" si="174"/>
        <v>180791.62559999997</v>
      </c>
    </row>
    <row r="389" spans="1:15" s="20" customFormat="1" ht="25.5">
      <c r="A389" s="242" t="s">
        <v>357</v>
      </c>
      <c r="B389" s="243" t="s">
        <v>27</v>
      </c>
      <c r="C389" s="243" t="s">
        <v>57</v>
      </c>
      <c r="D389" s="243" t="s">
        <v>28</v>
      </c>
      <c r="E389" s="243" t="s">
        <v>358</v>
      </c>
      <c r="F389" s="243"/>
      <c r="G389" s="244">
        <f>G390</f>
        <v>150</v>
      </c>
      <c r="H389" s="244">
        <f>H390</f>
        <v>0</v>
      </c>
      <c r="I389" s="244">
        <f>I390</f>
        <v>0</v>
      </c>
      <c r="J389" s="244">
        <f>J390</f>
        <v>0</v>
      </c>
      <c r="K389" s="244">
        <f t="shared" ref="K389:L389" si="175">K390</f>
        <v>0</v>
      </c>
      <c r="L389" s="244">
        <f t="shared" si="175"/>
        <v>150</v>
      </c>
    </row>
    <row r="390" spans="1:15" ht="25.5">
      <c r="A390" s="255" t="s">
        <v>43</v>
      </c>
      <c r="B390" s="247" t="s">
        <v>27</v>
      </c>
      <c r="C390" s="247" t="s">
        <v>57</v>
      </c>
      <c r="D390" s="247" t="s">
        <v>28</v>
      </c>
      <c r="E390" s="247" t="s">
        <v>358</v>
      </c>
      <c r="F390" s="247" t="s">
        <v>44</v>
      </c>
      <c r="G390" s="248">
        <v>150</v>
      </c>
      <c r="H390" s="258"/>
      <c r="I390" s="259"/>
      <c r="J390" s="259"/>
      <c r="K390" s="259"/>
      <c r="L390" s="250">
        <f t="shared" si="158"/>
        <v>150</v>
      </c>
    </row>
    <row r="391" spans="1:15" s="20" customFormat="1">
      <c r="A391" s="242" t="s">
        <v>359</v>
      </c>
      <c r="B391" s="243" t="s">
        <v>27</v>
      </c>
      <c r="C391" s="243" t="s">
        <v>57</v>
      </c>
      <c r="D391" s="243" t="s">
        <v>28</v>
      </c>
      <c r="E391" s="243" t="s">
        <v>360</v>
      </c>
      <c r="F391" s="243"/>
      <c r="G391" s="244">
        <f>G392</f>
        <v>40</v>
      </c>
      <c r="H391" s="244">
        <f>H392</f>
        <v>0</v>
      </c>
      <c r="I391" s="244">
        <f>I392</f>
        <v>0</v>
      </c>
      <c r="J391" s="244">
        <f>J392</f>
        <v>0</v>
      </c>
      <c r="K391" s="244">
        <f t="shared" ref="K391:L391" si="176">K392</f>
        <v>0</v>
      </c>
      <c r="L391" s="244">
        <f t="shared" si="176"/>
        <v>40</v>
      </c>
    </row>
    <row r="392" spans="1:15" ht="25.5">
      <c r="A392" s="255" t="s">
        <v>43</v>
      </c>
      <c r="B392" s="247" t="s">
        <v>27</v>
      </c>
      <c r="C392" s="247" t="s">
        <v>57</v>
      </c>
      <c r="D392" s="247" t="s">
        <v>28</v>
      </c>
      <c r="E392" s="247" t="s">
        <v>360</v>
      </c>
      <c r="F392" s="247" t="s">
        <v>44</v>
      </c>
      <c r="G392" s="248">
        <v>40</v>
      </c>
      <c r="H392" s="258"/>
      <c r="I392" s="259"/>
      <c r="J392" s="259"/>
      <c r="K392" s="259"/>
      <c r="L392" s="250">
        <f t="shared" si="158"/>
        <v>40</v>
      </c>
    </row>
    <row r="393" spans="1:15" s="20" customFormat="1" ht="38.25">
      <c r="A393" s="242" t="s">
        <v>361</v>
      </c>
      <c r="B393" s="243" t="s">
        <v>27</v>
      </c>
      <c r="C393" s="243" t="s">
        <v>57</v>
      </c>
      <c r="D393" s="243" t="s">
        <v>28</v>
      </c>
      <c r="E393" s="243" t="s">
        <v>362</v>
      </c>
      <c r="F393" s="243"/>
      <c r="G393" s="244">
        <f>G394</f>
        <v>50</v>
      </c>
      <c r="H393" s="244">
        <f>H394</f>
        <v>0</v>
      </c>
      <c r="I393" s="244">
        <f>I394</f>
        <v>0</v>
      </c>
      <c r="J393" s="244">
        <f>J394</f>
        <v>0</v>
      </c>
      <c r="K393" s="244">
        <f t="shared" ref="K393:L393" si="177">K394</f>
        <v>0</v>
      </c>
      <c r="L393" s="244">
        <f t="shared" si="177"/>
        <v>50</v>
      </c>
    </row>
    <row r="394" spans="1:15" ht="25.5">
      <c r="A394" s="255" t="s">
        <v>43</v>
      </c>
      <c r="B394" s="247" t="s">
        <v>27</v>
      </c>
      <c r="C394" s="247" t="s">
        <v>57</v>
      </c>
      <c r="D394" s="247" t="s">
        <v>28</v>
      </c>
      <c r="E394" s="247" t="s">
        <v>362</v>
      </c>
      <c r="F394" s="247" t="s">
        <v>44</v>
      </c>
      <c r="G394" s="248">
        <v>50</v>
      </c>
      <c r="H394" s="258"/>
      <c r="I394" s="259"/>
      <c r="J394" s="259"/>
      <c r="K394" s="259"/>
      <c r="L394" s="250">
        <f t="shared" si="158"/>
        <v>50</v>
      </c>
    </row>
    <row r="395" spans="1:15" s="20" customFormat="1" ht="25.5">
      <c r="A395" s="242" t="s">
        <v>363</v>
      </c>
      <c r="B395" s="243" t="s">
        <v>27</v>
      </c>
      <c r="C395" s="243" t="s">
        <v>57</v>
      </c>
      <c r="D395" s="243" t="s">
        <v>28</v>
      </c>
      <c r="E395" s="243" t="s">
        <v>364</v>
      </c>
      <c r="F395" s="243"/>
      <c r="G395" s="244">
        <f>G396</f>
        <v>40</v>
      </c>
      <c r="H395" s="244">
        <f>H396</f>
        <v>0</v>
      </c>
      <c r="I395" s="244">
        <f>I396</f>
        <v>0</v>
      </c>
      <c r="J395" s="244">
        <f>J396</f>
        <v>0</v>
      </c>
      <c r="K395" s="244">
        <f t="shared" ref="K395:L395" si="178">K396</f>
        <v>0</v>
      </c>
      <c r="L395" s="244">
        <f t="shared" si="178"/>
        <v>40</v>
      </c>
    </row>
    <row r="396" spans="1:15" ht="25.5">
      <c r="A396" s="255" t="s">
        <v>43</v>
      </c>
      <c r="B396" s="247" t="s">
        <v>27</v>
      </c>
      <c r="C396" s="247" t="s">
        <v>57</v>
      </c>
      <c r="D396" s="247" t="s">
        <v>28</v>
      </c>
      <c r="E396" s="247" t="s">
        <v>364</v>
      </c>
      <c r="F396" s="247" t="s">
        <v>44</v>
      </c>
      <c r="G396" s="248">
        <v>40</v>
      </c>
      <c r="H396" s="258"/>
      <c r="I396" s="259"/>
      <c r="J396" s="259"/>
      <c r="K396" s="259"/>
      <c r="L396" s="250">
        <f t="shared" si="158"/>
        <v>40</v>
      </c>
    </row>
    <row r="397" spans="1:15" s="20" customFormat="1" ht="25.5">
      <c r="A397" s="242" t="s">
        <v>365</v>
      </c>
      <c r="B397" s="243" t="s">
        <v>27</v>
      </c>
      <c r="C397" s="243" t="s">
        <v>57</v>
      </c>
      <c r="D397" s="243" t="s">
        <v>28</v>
      </c>
      <c r="E397" s="243" t="s">
        <v>366</v>
      </c>
      <c r="F397" s="243"/>
      <c r="G397" s="244">
        <f>G398</f>
        <v>120</v>
      </c>
      <c r="H397" s="244">
        <f>H398</f>
        <v>0</v>
      </c>
      <c r="I397" s="244">
        <f>I398</f>
        <v>0</v>
      </c>
      <c r="J397" s="244">
        <f>J398</f>
        <v>0</v>
      </c>
      <c r="K397" s="244">
        <f t="shared" ref="K397:L397" si="179">K398</f>
        <v>0</v>
      </c>
      <c r="L397" s="244">
        <f t="shared" si="179"/>
        <v>120</v>
      </c>
    </row>
    <row r="398" spans="1:15" ht="25.5">
      <c r="A398" s="255" t="s">
        <v>43</v>
      </c>
      <c r="B398" s="247" t="s">
        <v>27</v>
      </c>
      <c r="C398" s="247" t="s">
        <v>57</v>
      </c>
      <c r="D398" s="247" t="s">
        <v>28</v>
      </c>
      <c r="E398" s="247" t="s">
        <v>366</v>
      </c>
      <c r="F398" s="247" t="s">
        <v>44</v>
      </c>
      <c r="G398" s="248">
        <v>120</v>
      </c>
      <c r="H398" s="258"/>
      <c r="I398" s="259"/>
      <c r="J398" s="259"/>
      <c r="K398" s="259"/>
      <c r="L398" s="250">
        <f t="shared" si="158"/>
        <v>120</v>
      </c>
      <c r="O398" s="8"/>
    </row>
    <row r="399" spans="1:15" s="20" customFormat="1" ht="38.25">
      <c r="A399" s="242" t="s">
        <v>367</v>
      </c>
      <c r="B399" s="243" t="s">
        <v>27</v>
      </c>
      <c r="C399" s="243" t="s">
        <v>57</v>
      </c>
      <c r="D399" s="243" t="s">
        <v>28</v>
      </c>
      <c r="E399" s="243" t="s">
        <v>368</v>
      </c>
      <c r="F399" s="243"/>
      <c r="G399" s="244">
        <f>G400</f>
        <v>70</v>
      </c>
      <c r="H399" s="244">
        <f>H400</f>
        <v>0</v>
      </c>
      <c r="I399" s="244">
        <f>I400</f>
        <v>0</v>
      </c>
      <c r="J399" s="244">
        <f>J400</f>
        <v>0</v>
      </c>
      <c r="K399" s="244">
        <f t="shared" ref="K399:L399" si="180">K400</f>
        <v>0</v>
      </c>
      <c r="L399" s="244">
        <f t="shared" si="180"/>
        <v>70</v>
      </c>
      <c r="O399" s="102"/>
    </row>
    <row r="400" spans="1:15" ht="25.5">
      <c r="A400" s="255" t="s">
        <v>43</v>
      </c>
      <c r="B400" s="247" t="s">
        <v>27</v>
      </c>
      <c r="C400" s="247" t="s">
        <v>57</v>
      </c>
      <c r="D400" s="247" t="s">
        <v>28</v>
      </c>
      <c r="E400" s="247" t="s">
        <v>368</v>
      </c>
      <c r="F400" s="247" t="s">
        <v>44</v>
      </c>
      <c r="G400" s="248">
        <v>70</v>
      </c>
      <c r="H400" s="258"/>
      <c r="I400" s="259"/>
      <c r="J400" s="259"/>
      <c r="K400" s="259"/>
      <c r="L400" s="250">
        <f t="shared" si="158"/>
        <v>70</v>
      </c>
      <c r="O400" s="8"/>
    </row>
    <row r="401" spans="1:15" s="20" customFormat="1">
      <c r="A401" s="242" t="s">
        <v>369</v>
      </c>
      <c r="B401" s="243" t="s">
        <v>27</v>
      </c>
      <c r="C401" s="243" t="s">
        <v>57</v>
      </c>
      <c r="D401" s="243" t="s">
        <v>28</v>
      </c>
      <c r="E401" s="243" t="s">
        <v>370</v>
      </c>
      <c r="F401" s="243"/>
      <c r="G401" s="244">
        <f>G402</f>
        <v>70</v>
      </c>
      <c r="H401" s="244">
        <f>H402</f>
        <v>0</v>
      </c>
      <c r="I401" s="244">
        <f>I402</f>
        <v>0</v>
      </c>
      <c r="J401" s="244">
        <f>J402</f>
        <v>0</v>
      </c>
      <c r="K401" s="244">
        <f t="shared" ref="K401:L401" si="181">K402</f>
        <v>0</v>
      </c>
      <c r="L401" s="244">
        <f t="shared" si="181"/>
        <v>70</v>
      </c>
      <c r="O401" s="102"/>
    </row>
    <row r="402" spans="1:15" ht="25.5">
      <c r="A402" s="255" t="s">
        <v>43</v>
      </c>
      <c r="B402" s="247" t="s">
        <v>27</v>
      </c>
      <c r="C402" s="247" t="s">
        <v>57</v>
      </c>
      <c r="D402" s="247" t="s">
        <v>28</v>
      </c>
      <c r="E402" s="247" t="s">
        <v>370</v>
      </c>
      <c r="F402" s="247" t="s">
        <v>44</v>
      </c>
      <c r="G402" s="248">
        <v>70</v>
      </c>
      <c r="H402" s="258"/>
      <c r="I402" s="259"/>
      <c r="J402" s="259"/>
      <c r="K402" s="259"/>
      <c r="L402" s="250">
        <f t="shared" si="158"/>
        <v>70</v>
      </c>
      <c r="O402" s="8"/>
    </row>
    <row r="403" spans="1:15" s="20" customFormat="1" ht="25.5">
      <c r="A403" s="242" t="s">
        <v>371</v>
      </c>
      <c r="B403" s="243" t="s">
        <v>27</v>
      </c>
      <c r="C403" s="243" t="s">
        <v>57</v>
      </c>
      <c r="D403" s="243" t="s">
        <v>28</v>
      </c>
      <c r="E403" s="243" t="s">
        <v>372</v>
      </c>
      <c r="F403" s="243"/>
      <c r="G403" s="244">
        <f>G404</f>
        <v>20</v>
      </c>
      <c r="H403" s="244">
        <f>H404</f>
        <v>0</v>
      </c>
      <c r="I403" s="244">
        <f>I404</f>
        <v>0</v>
      </c>
      <c r="J403" s="244">
        <f>J404</f>
        <v>0</v>
      </c>
      <c r="K403" s="244">
        <f t="shared" ref="K403:L403" si="182">K404</f>
        <v>0</v>
      </c>
      <c r="L403" s="244">
        <f t="shared" si="182"/>
        <v>20</v>
      </c>
      <c r="O403" s="102"/>
    </row>
    <row r="404" spans="1:15" ht="25.5">
      <c r="A404" s="255" t="s">
        <v>43</v>
      </c>
      <c r="B404" s="247" t="s">
        <v>27</v>
      </c>
      <c r="C404" s="247" t="s">
        <v>57</v>
      </c>
      <c r="D404" s="247" t="s">
        <v>28</v>
      </c>
      <c r="E404" s="247" t="s">
        <v>372</v>
      </c>
      <c r="F404" s="247" t="s">
        <v>44</v>
      </c>
      <c r="G404" s="248">
        <v>20</v>
      </c>
      <c r="H404" s="258"/>
      <c r="I404" s="259"/>
      <c r="J404" s="259"/>
      <c r="K404" s="259"/>
      <c r="L404" s="250">
        <f t="shared" si="158"/>
        <v>20</v>
      </c>
      <c r="O404" s="8"/>
    </row>
    <row r="405" spans="1:15" s="20" customFormat="1" ht="25.5">
      <c r="A405" s="242" t="s">
        <v>373</v>
      </c>
      <c r="B405" s="243" t="s">
        <v>27</v>
      </c>
      <c r="C405" s="243" t="s">
        <v>57</v>
      </c>
      <c r="D405" s="243" t="s">
        <v>28</v>
      </c>
      <c r="E405" s="243" t="s">
        <v>374</v>
      </c>
      <c r="F405" s="243"/>
      <c r="G405" s="244">
        <f>G406</f>
        <v>20</v>
      </c>
      <c r="H405" s="244">
        <f>H406</f>
        <v>0</v>
      </c>
      <c r="I405" s="244">
        <f>I406</f>
        <v>0</v>
      </c>
      <c r="J405" s="244">
        <f>J406</f>
        <v>0</v>
      </c>
      <c r="K405" s="244">
        <f t="shared" ref="K405:L405" si="183">K406</f>
        <v>0</v>
      </c>
      <c r="L405" s="244">
        <f t="shared" si="183"/>
        <v>20</v>
      </c>
      <c r="O405" s="102"/>
    </row>
    <row r="406" spans="1:15" ht="25.5">
      <c r="A406" s="255" t="s">
        <v>43</v>
      </c>
      <c r="B406" s="247" t="s">
        <v>27</v>
      </c>
      <c r="C406" s="247" t="s">
        <v>57</v>
      </c>
      <c r="D406" s="247" t="s">
        <v>28</v>
      </c>
      <c r="E406" s="247" t="s">
        <v>374</v>
      </c>
      <c r="F406" s="247" t="s">
        <v>44</v>
      </c>
      <c r="G406" s="248">
        <v>20</v>
      </c>
      <c r="H406" s="258"/>
      <c r="I406" s="259"/>
      <c r="J406" s="259"/>
      <c r="K406" s="259"/>
      <c r="L406" s="250">
        <f t="shared" si="158"/>
        <v>20</v>
      </c>
      <c r="O406" s="8"/>
    </row>
    <row r="407" spans="1:15" s="20" customFormat="1" ht="38.25">
      <c r="A407" s="242" t="s">
        <v>375</v>
      </c>
      <c r="B407" s="243" t="s">
        <v>27</v>
      </c>
      <c r="C407" s="243" t="s">
        <v>57</v>
      </c>
      <c r="D407" s="243" t="s">
        <v>28</v>
      </c>
      <c r="E407" s="243" t="s">
        <v>376</v>
      </c>
      <c r="F407" s="243"/>
      <c r="G407" s="244">
        <f>G408</f>
        <v>50</v>
      </c>
      <c r="H407" s="244">
        <f>H408</f>
        <v>0</v>
      </c>
      <c r="I407" s="244">
        <f>I408</f>
        <v>0</v>
      </c>
      <c r="J407" s="244">
        <f>J408</f>
        <v>0</v>
      </c>
      <c r="K407" s="244">
        <f t="shared" ref="K407:L407" si="184">K408</f>
        <v>0</v>
      </c>
      <c r="L407" s="244">
        <f t="shared" si="184"/>
        <v>50</v>
      </c>
      <c r="O407" s="102"/>
    </row>
    <row r="408" spans="1:15" ht="25.5">
      <c r="A408" s="255" t="s">
        <v>43</v>
      </c>
      <c r="B408" s="247" t="s">
        <v>27</v>
      </c>
      <c r="C408" s="247" t="s">
        <v>57</v>
      </c>
      <c r="D408" s="247" t="s">
        <v>28</v>
      </c>
      <c r="E408" s="247" t="s">
        <v>376</v>
      </c>
      <c r="F408" s="247" t="s">
        <v>44</v>
      </c>
      <c r="G408" s="248">
        <v>50</v>
      </c>
      <c r="H408" s="258"/>
      <c r="I408" s="259"/>
      <c r="J408" s="259"/>
      <c r="K408" s="259"/>
      <c r="L408" s="250">
        <f t="shared" si="158"/>
        <v>50</v>
      </c>
      <c r="O408" s="8"/>
    </row>
    <row r="409" spans="1:15" s="20" customFormat="1" ht="25.5">
      <c r="A409" s="242" t="s">
        <v>377</v>
      </c>
      <c r="B409" s="243" t="s">
        <v>27</v>
      </c>
      <c r="C409" s="243" t="s">
        <v>57</v>
      </c>
      <c r="D409" s="243" t="s">
        <v>28</v>
      </c>
      <c r="E409" s="243" t="s">
        <v>378</v>
      </c>
      <c r="F409" s="243"/>
      <c r="G409" s="244">
        <f>G411+G412+G410</f>
        <v>4929</v>
      </c>
      <c r="H409" s="244">
        <f t="shared" ref="H409:L409" si="185">H411+H412+H410</f>
        <v>1000</v>
      </c>
      <c r="I409" s="244">
        <f t="shared" si="185"/>
        <v>260</v>
      </c>
      <c r="J409" s="244">
        <f t="shared" si="185"/>
        <v>0</v>
      </c>
      <c r="K409" s="244">
        <f t="shared" si="185"/>
        <v>0</v>
      </c>
      <c r="L409" s="244">
        <f t="shared" si="185"/>
        <v>6189</v>
      </c>
      <c r="O409" s="102"/>
    </row>
    <row r="410" spans="1:15" ht="25.5">
      <c r="A410" s="255" t="s">
        <v>41</v>
      </c>
      <c r="B410" s="247" t="s">
        <v>27</v>
      </c>
      <c r="C410" s="247" t="s">
        <v>57</v>
      </c>
      <c r="D410" s="247" t="s">
        <v>28</v>
      </c>
      <c r="E410" s="247" t="s">
        <v>378</v>
      </c>
      <c r="F410" s="247" t="s">
        <v>42</v>
      </c>
      <c r="G410" s="248"/>
      <c r="H410" s="248"/>
      <c r="I410" s="249"/>
      <c r="J410" s="249"/>
      <c r="K410" s="249">
        <v>99</v>
      </c>
      <c r="L410" s="249">
        <f>K410</f>
        <v>99</v>
      </c>
      <c r="O410" s="8"/>
    </row>
    <row r="411" spans="1:15" ht="25.5">
      <c r="A411" s="255" t="s">
        <v>43</v>
      </c>
      <c r="B411" s="247" t="s">
        <v>27</v>
      </c>
      <c r="C411" s="247" t="s">
        <v>57</v>
      </c>
      <c r="D411" s="247" t="s">
        <v>28</v>
      </c>
      <c r="E411" s="247" t="s">
        <v>378</v>
      </c>
      <c r="F411" s="247" t="s">
        <v>44</v>
      </c>
      <c r="G411" s="248">
        <v>530</v>
      </c>
      <c r="H411" s="258"/>
      <c r="I411" s="259"/>
      <c r="J411" s="259"/>
      <c r="K411" s="259">
        <v>-99</v>
      </c>
      <c r="L411" s="250">
        <f t="shared" si="158"/>
        <v>431</v>
      </c>
      <c r="O411" s="8"/>
    </row>
    <row r="412" spans="1:15">
      <c r="A412" s="246" t="s">
        <v>80</v>
      </c>
      <c r="B412" s="247" t="s">
        <v>27</v>
      </c>
      <c r="C412" s="247" t="s">
        <v>57</v>
      </c>
      <c r="D412" s="247" t="s">
        <v>28</v>
      </c>
      <c r="E412" s="247" t="s">
        <v>378</v>
      </c>
      <c r="F412" s="247" t="s">
        <v>81</v>
      </c>
      <c r="G412" s="248">
        <f>4259+140</f>
        <v>4399</v>
      </c>
      <c r="H412" s="258">
        <v>1000</v>
      </c>
      <c r="I412" s="259">
        <v>260</v>
      </c>
      <c r="J412" s="259"/>
      <c r="K412" s="259"/>
      <c r="L412" s="250">
        <f t="shared" si="158"/>
        <v>5659</v>
      </c>
      <c r="O412" s="8"/>
    </row>
    <row r="413" spans="1:15" s="20" customFormat="1">
      <c r="A413" s="242" t="s">
        <v>379</v>
      </c>
      <c r="B413" s="243" t="s">
        <v>27</v>
      </c>
      <c r="C413" s="243" t="s">
        <v>57</v>
      </c>
      <c r="D413" s="243" t="s">
        <v>28</v>
      </c>
      <c r="E413" s="243" t="s">
        <v>380</v>
      </c>
      <c r="F413" s="243"/>
      <c r="G413" s="244">
        <f>G414+G415</f>
        <v>24736.021999999997</v>
      </c>
      <c r="H413" s="244">
        <f>H414+H415</f>
        <v>10518.2</v>
      </c>
      <c r="I413" s="244">
        <f>I414+I415</f>
        <v>0</v>
      </c>
      <c r="J413" s="244">
        <f>J414+J415</f>
        <v>486.48999999999978</v>
      </c>
      <c r="K413" s="244">
        <f t="shared" ref="K413:L413" si="186">K414+K415</f>
        <v>1987.2</v>
      </c>
      <c r="L413" s="244">
        <f t="shared" si="186"/>
        <v>37727.911999999997</v>
      </c>
      <c r="O413" s="102"/>
    </row>
    <row r="414" spans="1:15" ht="25.5">
      <c r="A414" s="255" t="s">
        <v>43</v>
      </c>
      <c r="B414" s="247" t="s">
        <v>27</v>
      </c>
      <c r="C414" s="247" t="s">
        <v>57</v>
      </c>
      <c r="D414" s="247" t="s">
        <v>28</v>
      </c>
      <c r="E414" s="247" t="s">
        <v>380</v>
      </c>
      <c r="F414" s="247" t="s">
        <v>44</v>
      </c>
      <c r="G414" s="248">
        <v>5761.027</v>
      </c>
      <c r="H414" s="258"/>
      <c r="I414" s="259"/>
      <c r="J414" s="259">
        <f>794+500</f>
        <v>1294</v>
      </c>
      <c r="K414" s="259"/>
      <c r="L414" s="250">
        <f t="shared" si="158"/>
        <v>7055.027</v>
      </c>
      <c r="O414" s="8"/>
    </row>
    <row r="415" spans="1:15">
      <c r="A415" s="246" t="s">
        <v>80</v>
      </c>
      <c r="B415" s="247" t="s">
        <v>27</v>
      </c>
      <c r="C415" s="247" t="s">
        <v>57</v>
      </c>
      <c r="D415" s="247" t="s">
        <v>28</v>
      </c>
      <c r="E415" s="247" t="s">
        <v>380</v>
      </c>
      <c r="F415" s="247" t="s">
        <v>81</v>
      </c>
      <c r="G415" s="248">
        <v>18974.994999999999</v>
      </c>
      <c r="H415" s="258">
        <f>7195.7+3322.5</f>
        <v>10518.2</v>
      </c>
      <c r="I415" s="259"/>
      <c r="J415" s="259">
        <f>200+279-2711.51+1425</f>
        <v>-807.51000000000022</v>
      </c>
      <c r="K415" s="259">
        <f>475+200+164+1148.2</f>
        <v>1987.2</v>
      </c>
      <c r="L415" s="250">
        <f t="shared" si="158"/>
        <v>30672.884999999998</v>
      </c>
      <c r="O415" s="8"/>
    </row>
    <row r="416" spans="1:15" s="20" customFormat="1" ht="25.5">
      <c r="A416" s="242" t="s">
        <v>381</v>
      </c>
      <c r="B416" s="243" t="s">
        <v>27</v>
      </c>
      <c r="C416" s="243" t="s">
        <v>57</v>
      </c>
      <c r="D416" s="243" t="s">
        <v>28</v>
      </c>
      <c r="E416" s="243" t="s">
        <v>382</v>
      </c>
      <c r="F416" s="243"/>
      <c r="G416" s="244">
        <f>G417</f>
        <v>277.5</v>
      </c>
      <c r="H416" s="244">
        <f>H417</f>
        <v>0</v>
      </c>
      <c r="I416" s="244">
        <f>I417</f>
        <v>0</v>
      </c>
      <c r="J416" s="244">
        <f>J417</f>
        <v>0</v>
      </c>
      <c r="K416" s="244">
        <f t="shared" ref="K416:L416" si="187">K417</f>
        <v>0</v>
      </c>
      <c r="L416" s="244">
        <f t="shared" si="187"/>
        <v>277.5</v>
      </c>
      <c r="O416" s="102"/>
    </row>
    <row r="417" spans="1:15">
      <c r="A417" s="246" t="s">
        <v>80</v>
      </c>
      <c r="B417" s="247" t="s">
        <v>27</v>
      </c>
      <c r="C417" s="247" t="s">
        <v>57</v>
      </c>
      <c r="D417" s="247" t="s">
        <v>28</v>
      </c>
      <c r="E417" s="247" t="s">
        <v>382</v>
      </c>
      <c r="F417" s="247" t="s">
        <v>81</v>
      </c>
      <c r="G417" s="248">
        <v>277.5</v>
      </c>
      <c r="H417" s="258"/>
      <c r="I417" s="259"/>
      <c r="J417" s="259"/>
      <c r="K417" s="259"/>
      <c r="L417" s="250">
        <f t="shared" ref="L417:L481" si="188">I417+H417+G417+J417+K417</f>
        <v>277.5</v>
      </c>
      <c r="O417" s="8"/>
    </row>
    <row r="418" spans="1:15" s="20" customFormat="1" ht="25.5">
      <c r="A418" s="242" t="s">
        <v>383</v>
      </c>
      <c r="B418" s="243" t="s">
        <v>27</v>
      </c>
      <c r="C418" s="243" t="s">
        <v>57</v>
      </c>
      <c r="D418" s="243" t="s">
        <v>28</v>
      </c>
      <c r="E418" s="243" t="s">
        <v>384</v>
      </c>
      <c r="F418" s="243"/>
      <c r="G418" s="244">
        <f>G419+G420</f>
        <v>1000</v>
      </c>
      <c r="H418" s="244">
        <f>H419+H420</f>
        <v>0</v>
      </c>
      <c r="I418" s="244">
        <f>I419+I420</f>
        <v>0</v>
      </c>
      <c r="J418" s="244">
        <f>J419+J420</f>
        <v>0</v>
      </c>
      <c r="K418" s="244">
        <f t="shared" ref="K418:L418" si="189">K419+K420</f>
        <v>0</v>
      </c>
      <c r="L418" s="244">
        <f t="shared" si="189"/>
        <v>1000</v>
      </c>
      <c r="O418" s="102"/>
    </row>
    <row r="419" spans="1:15" ht="25.5">
      <c r="A419" s="255" t="s">
        <v>43</v>
      </c>
      <c r="B419" s="247" t="s">
        <v>27</v>
      </c>
      <c r="C419" s="247" t="s">
        <v>57</v>
      </c>
      <c r="D419" s="247" t="s">
        <v>28</v>
      </c>
      <c r="E419" s="247" t="s">
        <v>384</v>
      </c>
      <c r="F419" s="247" t="s">
        <v>44</v>
      </c>
      <c r="G419" s="248">
        <v>400</v>
      </c>
      <c r="H419" s="258"/>
      <c r="I419" s="259"/>
      <c r="J419" s="259"/>
      <c r="K419" s="259"/>
      <c r="L419" s="250">
        <f t="shared" si="188"/>
        <v>400</v>
      </c>
      <c r="O419" s="8"/>
    </row>
    <row r="420" spans="1:15">
      <c r="A420" s="246" t="s">
        <v>80</v>
      </c>
      <c r="B420" s="247" t="s">
        <v>27</v>
      </c>
      <c r="C420" s="247" t="s">
        <v>57</v>
      </c>
      <c r="D420" s="247" t="s">
        <v>28</v>
      </c>
      <c r="E420" s="247" t="s">
        <v>384</v>
      </c>
      <c r="F420" s="247" t="s">
        <v>81</v>
      </c>
      <c r="G420" s="248">
        <v>600</v>
      </c>
      <c r="H420" s="258"/>
      <c r="I420" s="259"/>
      <c r="J420" s="259"/>
      <c r="K420" s="259"/>
      <c r="L420" s="250">
        <f t="shared" si="188"/>
        <v>600</v>
      </c>
      <c r="O420" s="8"/>
    </row>
    <row r="421" spans="1:15" s="84" customFormat="1" ht="38.25">
      <c r="A421" s="242" t="s">
        <v>385</v>
      </c>
      <c r="B421" s="243" t="s">
        <v>27</v>
      </c>
      <c r="C421" s="243" t="s">
        <v>57</v>
      </c>
      <c r="D421" s="243" t="s">
        <v>28</v>
      </c>
      <c r="E421" s="243" t="s">
        <v>386</v>
      </c>
      <c r="F421" s="243"/>
      <c r="G421" s="244">
        <f>G422+G423+G424+G425+G426+G427+G428</f>
        <v>128081.13799999999</v>
      </c>
      <c r="H421" s="244">
        <f>H422+H423+H424+H425+H426+H427+H428</f>
        <v>6440.7999999999993</v>
      </c>
      <c r="I421" s="244">
        <f>I422+I423+I424+I425+I426+I427+I428</f>
        <v>25</v>
      </c>
      <c r="J421" s="244">
        <f>J422+J423+J424+J425+J426+J427+J428</f>
        <v>20.275600000000001</v>
      </c>
      <c r="K421" s="244">
        <f t="shared" ref="K421:L421" si="190">K422+K423+K424+K425+K426+K427+K428</f>
        <v>0</v>
      </c>
      <c r="L421" s="244">
        <f t="shared" si="190"/>
        <v>134567.21359999999</v>
      </c>
      <c r="O421" s="103"/>
    </row>
    <row r="422" spans="1:15" ht="25.5">
      <c r="A422" s="255" t="s">
        <v>35</v>
      </c>
      <c r="B422" s="247" t="s">
        <v>27</v>
      </c>
      <c r="C422" s="247" t="s">
        <v>57</v>
      </c>
      <c r="D422" s="247" t="s">
        <v>28</v>
      </c>
      <c r="E422" s="247" t="s">
        <v>386</v>
      </c>
      <c r="F422" s="247" t="s">
        <v>193</v>
      </c>
      <c r="G422" s="248">
        <v>4239</v>
      </c>
      <c r="H422" s="258">
        <v>112.7</v>
      </c>
      <c r="I422" s="259"/>
      <c r="J422" s="259"/>
      <c r="K422" s="259">
        <v>5.8</v>
      </c>
      <c r="L422" s="250">
        <f t="shared" si="188"/>
        <v>4357.5</v>
      </c>
      <c r="O422" s="8"/>
    </row>
    <row r="423" spans="1:15" ht="25.5">
      <c r="A423" s="255" t="s">
        <v>41</v>
      </c>
      <c r="B423" s="247" t="s">
        <v>27</v>
      </c>
      <c r="C423" s="247" t="s">
        <v>57</v>
      </c>
      <c r="D423" s="247" t="s">
        <v>28</v>
      </c>
      <c r="E423" s="247" t="s">
        <v>386</v>
      </c>
      <c r="F423" s="247" t="s">
        <v>42</v>
      </c>
      <c r="G423" s="248">
        <v>594.20000000000005</v>
      </c>
      <c r="H423" s="258"/>
      <c r="I423" s="259">
        <f>4.863</f>
        <v>4.8630000000000004</v>
      </c>
      <c r="J423" s="259"/>
      <c r="K423" s="259">
        <v>10</v>
      </c>
      <c r="L423" s="250">
        <f t="shared" si="188"/>
        <v>609.0630000000001</v>
      </c>
      <c r="O423" s="8"/>
    </row>
    <row r="424" spans="1:15" ht="25.5">
      <c r="A424" s="255" t="s">
        <v>43</v>
      </c>
      <c r="B424" s="247" t="s">
        <v>27</v>
      </c>
      <c r="C424" s="247" t="s">
        <v>57</v>
      </c>
      <c r="D424" s="247" t="s">
        <v>28</v>
      </c>
      <c r="E424" s="247" t="s">
        <v>386</v>
      </c>
      <c r="F424" s="247" t="s">
        <v>44</v>
      </c>
      <c r="G424" s="248">
        <f>20307.3+88+180</f>
        <v>20575.3</v>
      </c>
      <c r="H424" s="258">
        <f>830+2842.5</f>
        <v>3672.5</v>
      </c>
      <c r="I424" s="259">
        <f>25-4.863-2.1</f>
        <v>18.036999999999999</v>
      </c>
      <c r="J424" s="259">
        <v>20.275600000000001</v>
      </c>
      <c r="K424" s="259">
        <v>-15.8</v>
      </c>
      <c r="L424" s="250">
        <f t="shared" si="188"/>
        <v>24270.312600000001</v>
      </c>
      <c r="O424" s="8"/>
    </row>
    <row r="425" spans="1:15" ht="51">
      <c r="A425" s="274" t="s">
        <v>349</v>
      </c>
      <c r="B425" s="247" t="s">
        <v>27</v>
      </c>
      <c r="C425" s="247" t="s">
        <v>57</v>
      </c>
      <c r="D425" s="247" t="s">
        <v>28</v>
      </c>
      <c r="E425" s="247" t="s">
        <v>386</v>
      </c>
      <c r="F425" s="247" t="s">
        <v>87</v>
      </c>
      <c r="G425" s="248">
        <v>82647.23</v>
      </c>
      <c r="H425" s="258"/>
      <c r="I425" s="259"/>
      <c r="J425" s="259"/>
      <c r="K425" s="259"/>
      <c r="L425" s="250">
        <f t="shared" si="188"/>
        <v>82647.23</v>
      </c>
      <c r="N425" s="104"/>
      <c r="O425" s="8"/>
    </row>
    <row r="426" spans="1:15">
      <c r="A426" s="246" t="s">
        <v>80</v>
      </c>
      <c r="B426" s="247" t="s">
        <v>27</v>
      </c>
      <c r="C426" s="247" t="s">
        <v>57</v>
      </c>
      <c r="D426" s="247" t="s">
        <v>28</v>
      </c>
      <c r="E426" s="247" t="s">
        <v>386</v>
      </c>
      <c r="F426" s="247" t="s">
        <v>81</v>
      </c>
      <c r="G426" s="248">
        <v>18894.5</v>
      </c>
      <c r="H426" s="258">
        <f>566+2089.6</f>
        <v>2655.6</v>
      </c>
      <c r="I426" s="259"/>
      <c r="J426" s="259"/>
      <c r="K426" s="259"/>
      <c r="L426" s="250">
        <f t="shared" si="188"/>
        <v>21550.1</v>
      </c>
      <c r="O426" s="8"/>
    </row>
    <row r="427" spans="1:15" ht="25.5">
      <c r="A427" s="262" t="s">
        <v>45</v>
      </c>
      <c r="B427" s="247" t="s">
        <v>27</v>
      </c>
      <c r="C427" s="247" t="s">
        <v>57</v>
      </c>
      <c r="D427" s="247" t="s">
        <v>28</v>
      </c>
      <c r="E427" s="247" t="s">
        <v>386</v>
      </c>
      <c r="F427" s="247" t="s">
        <v>46</v>
      </c>
      <c r="G427" s="248">
        <v>1119.912</v>
      </c>
      <c r="H427" s="258"/>
      <c r="I427" s="259"/>
      <c r="J427" s="259"/>
      <c r="K427" s="259"/>
      <c r="L427" s="250">
        <f t="shared" si="188"/>
        <v>1119.912</v>
      </c>
      <c r="M427" s="8"/>
      <c r="O427" s="8"/>
    </row>
    <row r="428" spans="1:15" ht="25.5">
      <c r="A428" s="262" t="s">
        <v>47</v>
      </c>
      <c r="B428" s="247" t="s">
        <v>27</v>
      </c>
      <c r="C428" s="247" t="s">
        <v>57</v>
      </c>
      <c r="D428" s="247" t="s">
        <v>28</v>
      </c>
      <c r="E428" s="247" t="s">
        <v>386</v>
      </c>
      <c r="F428" s="247" t="s">
        <v>48</v>
      </c>
      <c r="G428" s="248">
        <v>10.996</v>
      </c>
      <c r="H428" s="258"/>
      <c r="I428" s="259">
        <f>2.1</f>
        <v>2.1</v>
      </c>
      <c r="J428" s="259"/>
      <c r="K428" s="259"/>
      <c r="L428" s="250">
        <f t="shared" si="188"/>
        <v>13.096</v>
      </c>
      <c r="O428" s="8"/>
    </row>
    <row r="429" spans="1:15" s="20" customFormat="1">
      <c r="A429" s="269" t="s">
        <v>1010</v>
      </c>
      <c r="B429" s="243" t="s">
        <v>27</v>
      </c>
      <c r="C429" s="243" t="s">
        <v>57</v>
      </c>
      <c r="D429" s="243" t="s">
        <v>28</v>
      </c>
      <c r="E429" s="243" t="s">
        <v>1011</v>
      </c>
      <c r="F429" s="243"/>
      <c r="G429" s="244">
        <f>G430</f>
        <v>0</v>
      </c>
      <c r="H429" s="244">
        <f t="shared" ref="H429:L429" si="191">H430</f>
        <v>0</v>
      </c>
      <c r="I429" s="244">
        <f t="shared" si="191"/>
        <v>0</v>
      </c>
      <c r="J429" s="244">
        <f t="shared" si="191"/>
        <v>0</v>
      </c>
      <c r="K429" s="244">
        <f t="shared" si="191"/>
        <v>400</v>
      </c>
      <c r="L429" s="244">
        <f t="shared" si="191"/>
        <v>400</v>
      </c>
      <c r="O429" s="102"/>
    </row>
    <row r="430" spans="1:15" ht="25.5">
      <c r="A430" s="255" t="s">
        <v>43</v>
      </c>
      <c r="B430" s="247" t="s">
        <v>27</v>
      </c>
      <c r="C430" s="247" t="s">
        <v>57</v>
      </c>
      <c r="D430" s="247" t="s">
        <v>28</v>
      </c>
      <c r="E430" s="247" t="s">
        <v>1011</v>
      </c>
      <c r="F430" s="247" t="s">
        <v>44</v>
      </c>
      <c r="G430" s="248"/>
      <c r="H430" s="258"/>
      <c r="I430" s="259"/>
      <c r="J430" s="259"/>
      <c r="K430" s="259">
        <v>400</v>
      </c>
      <c r="L430" s="249">
        <f>K430</f>
        <v>400</v>
      </c>
      <c r="O430" s="8"/>
    </row>
    <row r="431" spans="1:15" s="20" customFormat="1">
      <c r="A431" s="242" t="s">
        <v>387</v>
      </c>
      <c r="B431" s="243" t="s">
        <v>27</v>
      </c>
      <c r="C431" s="243" t="s">
        <v>57</v>
      </c>
      <c r="D431" s="243" t="s">
        <v>28</v>
      </c>
      <c r="E431" s="243" t="s">
        <v>388</v>
      </c>
      <c r="F431" s="243"/>
      <c r="G431" s="244">
        <f>G432+G435+G444+G449+G451+G453+G455+G458+G460+G462+G464+G466+G468+G470+G472+G474+G476+G478+G480</f>
        <v>163920.56</v>
      </c>
      <c r="H431" s="244">
        <f>H432+H435+H444+H449+H451+H453+H455+H458+H460+H462+H464+H466+H468+H470+H472+H474+H476+H478+H480</f>
        <v>-3429.0352000000003</v>
      </c>
      <c r="I431" s="244">
        <f>I432+I435+I444+I449+I451+I453+I455+I458+I460+I462+I464+I466+I468+I470+I472+I474+I476+I478+I480</f>
        <v>61.335999999999999</v>
      </c>
      <c r="J431" s="244">
        <f>J432+J435+J444+J449+J451+J453+J455+J458+J460+J462+J464+J466+J468+J470+J472+J474+J476+J478+J480</f>
        <v>-640</v>
      </c>
      <c r="K431" s="244">
        <f t="shared" ref="K431:L431" si="192">K432+K435+K444+K449+K451+K453+K455+K458+K460+K462+K464+K466+K468+K470+K472+K474+K476+K478+K480</f>
        <v>511.79999999999995</v>
      </c>
      <c r="L431" s="244">
        <f t="shared" si="192"/>
        <v>160424.66079999998</v>
      </c>
    </row>
    <row r="432" spans="1:15" s="20" customFormat="1" ht="38.25">
      <c r="A432" s="242" t="s">
        <v>389</v>
      </c>
      <c r="B432" s="243" t="s">
        <v>27</v>
      </c>
      <c r="C432" s="243" t="s">
        <v>57</v>
      </c>
      <c r="D432" s="243" t="s">
        <v>28</v>
      </c>
      <c r="E432" s="243" t="s">
        <v>390</v>
      </c>
      <c r="F432" s="243"/>
      <c r="G432" s="244">
        <f>G433+G434</f>
        <v>31248.760000000002</v>
      </c>
      <c r="H432" s="244">
        <f>H433+H434</f>
        <v>34.641300000000001</v>
      </c>
      <c r="I432" s="244">
        <f>I433+I434</f>
        <v>0</v>
      </c>
      <c r="J432" s="244">
        <f>J433+J434</f>
        <v>0</v>
      </c>
      <c r="K432" s="244">
        <f t="shared" ref="K432:L432" si="193">K433+K434</f>
        <v>0</v>
      </c>
      <c r="L432" s="244">
        <f t="shared" si="193"/>
        <v>31283.401300000001</v>
      </c>
    </row>
    <row r="433" spans="1:12" ht="51">
      <c r="A433" s="274" t="s">
        <v>349</v>
      </c>
      <c r="B433" s="247" t="s">
        <v>27</v>
      </c>
      <c r="C433" s="247" t="s">
        <v>57</v>
      </c>
      <c r="D433" s="247" t="s">
        <v>28</v>
      </c>
      <c r="E433" s="247" t="s">
        <v>390</v>
      </c>
      <c r="F433" s="247" t="s">
        <v>87</v>
      </c>
      <c r="G433" s="248">
        <f>16295.6+6290.4+7870.7</f>
        <v>30456.7</v>
      </c>
      <c r="H433" s="258">
        <v>34.641300000000001</v>
      </c>
      <c r="I433" s="259"/>
      <c r="J433" s="259"/>
      <c r="K433" s="259"/>
      <c r="L433" s="250">
        <f t="shared" si="188"/>
        <v>30491.3413</v>
      </c>
    </row>
    <row r="434" spans="1:12">
      <c r="A434" s="246" t="s">
        <v>80</v>
      </c>
      <c r="B434" s="247" t="s">
        <v>27</v>
      </c>
      <c r="C434" s="247" t="s">
        <v>57</v>
      </c>
      <c r="D434" s="247" t="s">
        <v>28</v>
      </c>
      <c r="E434" s="247" t="s">
        <v>390</v>
      </c>
      <c r="F434" s="247" t="s">
        <v>81</v>
      </c>
      <c r="G434" s="248">
        <f>446.26+144.14+201.66</f>
        <v>792.06</v>
      </c>
      <c r="H434" s="258"/>
      <c r="I434" s="259"/>
      <c r="J434" s="259"/>
      <c r="K434" s="259"/>
      <c r="L434" s="250">
        <f t="shared" si="188"/>
        <v>792.06</v>
      </c>
    </row>
    <row r="435" spans="1:12" s="84" customFormat="1" ht="25.5">
      <c r="A435" s="242" t="s">
        <v>391</v>
      </c>
      <c r="B435" s="243" t="s">
        <v>27</v>
      </c>
      <c r="C435" s="243" t="s">
        <v>57</v>
      </c>
      <c r="D435" s="243" t="s">
        <v>28</v>
      </c>
      <c r="E435" s="243" t="s">
        <v>392</v>
      </c>
      <c r="F435" s="243"/>
      <c r="G435" s="244">
        <f>G436+G437+G438+G439+G442+G443+G441+G440</f>
        <v>47498.5</v>
      </c>
      <c r="H435" s="244">
        <f>H436+H437+H438+H439+H442+H443+H441+H440</f>
        <v>-5311.7764999999999</v>
      </c>
      <c r="I435" s="244">
        <f>I436+I437+I438+I439+I442+I443+I441+I440</f>
        <v>-1.4155343563970746E-15</v>
      </c>
      <c r="J435" s="244">
        <f>J436+J437+J438+J439+J442+J443+J441+J440</f>
        <v>10</v>
      </c>
      <c r="K435" s="244">
        <f t="shared" ref="K435:L435" si="194">K436+K437+K438+K439+K442+K443+K441+K440</f>
        <v>181.79999999999998</v>
      </c>
      <c r="L435" s="244">
        <f t="shared" si="194"/>
        <v>42378.523499999996</v>
      </c>
    </row>
    <row r="436" spans="1:12">
      <c r="A436" s="246" t="s">
        <v>30</v>
      </c>
      <c r="B436" s="247" t="s">
        <v>27</v>
      </c>
      <c r="C436" s="247" t="s">
        <v>57</v>
      </c>
      <c r="D436" s="247" t="s">
        <v>28</v>
      </c>
      <c r="E436" s="247" t="s">
        <v>392</v>
      </c>
      <c r="F436" s="247" t="s">
        <v>192</v>
      </c>
      <c r="G436" s="248">
        <v>34337</v>
      </c>
      <c r="H436" s="258">
        <v>-4693.8999999999996</v>
      </c>
      <c r="I436" s="259"/>
      <c r="J436" s="259"/>
      <c r="K436" s="259"/>
      <c r="L436" s="250">
        <f t="shared" si="188"/>
        <v>29643.1</v>
      </c>
    </row>
    <row r="437" spans="1:12" ht="25.5">
      <c r="A437" s="255" t="s">
        <v>35</v>
      </c>
      <c r="B437" s="247" t="s">
        <v>27</v>
      </c>
      <c r="C437" s="247" t="s">
        <v>57</v>
      </c>
      <c r="D437" s="247" t="s">
        <v>28</v>
      </c>
      <c r="E437" s="247" t="s">
        <v>392</v>
      </c>
      <c r="F437" s="247" t="s">
        <v>193</v>
      </c>
      <c r="G437" s="248">
        <v>1220.9000000000001</v>
      </c>
      <c r="H437" s="258">
        <v>25</v>
      </c>
      <c r="I437" s="259">
        <v>50</v>
      </c>
      <c r="J437" s="259">
        <v>3.5</v>
      </c>
      <c r="K437" s="259">
        <v>10.85</v>
      </c>
      <c r="L437" s="250">
        <f t="shared" si="188"/>
        <v>1310.25</v>
      </c>
    </row>
    <row r="438" spans="1:12" ht="25.5">
      <c r="A438" s="255" t="s">
        <v>41</v>
      </c>
      <c r="B438" s="247" t="s">
        <v>27</v>
      </c>
      <c r="C438" s="247" t="s">
        <v>57</v>
      </c>
      <c r="D438" s="247" t="s">
        <v>28</v>
      </c>
      <c r="E438" s="247" t="s">
        <v>392</v>
      </c>
      <c r="F438" s="247" t="s">
        <v>42</v>
      </c>
      <c r="G438" s="248">
        <v>59.7</v>
      </c>
      <c r="H438" s="258">
        <v>70</v>
      </c>
      <c r="I438" s="259"/>
      <c r="J438" s="259"/>
      <c r="K438" s="259">
        <v>170.95</v>
      </c>
      <c r="L438" s="250">
        <f>I438+H438+G438+J438+K438</f>
        <v>300.64999999999998</v>
      </c>
    </row>
    <row r="439" spans="1:12" ht="25.5">
      <c r="A439" s="255" t="s">
        <v>43</v>
      </c>
      <c r="B439" s="247" t="s">
        <v>27</v>
      </c>
      <c r="C439" s="247" t="s">
        <v>57</v>
      </c>
      <c r="D439" s="247" t="s">
        <v>28</v>
      </c>
      <c r="E439" s="247" t="s">
        <v>392</v>
      </c>
      <c r="F439" s="247" t="s">
        <v>44</v>
      </c>
      <c r="G439" s="248">
        <v>8936.2000000000007</v>
      </c>
      <c r="H439" s="258">
        <f>-2000+82.1235+1205</f>
        <v>-712.87650000000008</v>
      </c>
      <c r="I439" s="259">
        <f>-0.1-50</f>
        <v>-50.1</v>
      </c>
      <c r="J439" s="259">
        <v>6.5</v>
      </c>
      <c r="K439" s="259">
        <v>-12</v>
      </c>
      <c r="L439" s="250">
        <f t="shared" si="188"/>
        <v>8167.723500000001</v>
      </c>
    </row>
    <row r="440" spans="1:12" ht="51">
      <c r="A440" s="274" t="s">
        <v>349</v>
      </c>
      <c r="B440" s="247" t="s">
        <v>27</v>
      </c>
      <c r="C440" s="247" t="s">
        <v>57</v>
      </c>
      <c r="D440" s="247" t="s">
        <v>28</v>
      </c>
      <c r="E440" s="247" t="s">
        <v>392</v>
      </c>
      <c r="F440" s="247" t="s">
        <v>87</v>
      </c>
      <c r="G440" s="248"/>
      <c r="H440" s="258">
        <v>1770.7</v>
      </c>
      <c r="I440" s="259"/>
      <c r="J440" s="259"/>
      <c r="K440" s="259"/>
      <c r="L440" s="250">
        <f t="shared" si="188"/>
        <v>1770.7</v>
      </c>
    </row>
    <row r="441" spans="1:12">
      <c r="A441" s="246" t="s">
        <v>80</v>
      </c>
      <c r="B441" s="247" t="s">
        <v>27</v>
      </c>
      <c r="C441" s="247" t="s">
        <v>57</v>
      </c>
      <c r="D441" s="247" t="s">
        <v>28</v>
      </c>
      <c r="E441" s="247" t="s">
        <v>392</v>
      </c>
      <c r="F441" s="247" t="s">
        <v>81</v>
      </c>
      <c r="G441" s="248">
        <v>1770.7</v>
      </c>
      <c r="H441" s="258">
        <v>-1770.7</v>
      </c>
      <c r="I441" s="259"/>
      <c r="J441" s="259"/>
      <c r="K441" s="259"/>
      <c r="L441" s="250">
        <f t="shared" si="188"/>
        <v>0</v>
      </c>
    </row>
    <row r="442" spans="1:12" ht="25.5">
      <c r="A442" s="262" t="s">
        <v>45</v>
      </c>
      <c r="B442" s="247" t="s">
        <v>27</v>
      </c>
      <c r="C442" s="247" t="s">
        <v>57</v>
      </c>
      <c r="D442" s="247" t="s">
        <v>28</v>
      </c>
      <c r="E442" s="247" t="s">
        <v>392</v>
      </c>
      <c r="F442" s="247" t="s">
        <v>46</v>
      </c>
      <c r="G442" s="248">
        <v>1172</v>
      </c>
      <c r="H442" s="258">
        <f>-0.1-4.019</f>
        <v>-4.1189999999999998</v>
      </c>
      <c r="I442" s="259"/>
      <c r="J442" s="259"/>
      <c r="K442" s="259">
        <v>12</v>
      </c>
      <c r="L442" s="250">
        <f t="shared" si="188"/>
        <v>1179.8810000000001</v>
      </c>
    </row>
    <row r="443" spans="1:12" ht="25.5">
      <c r="A443" s="262" t="s">
        <v>47</v>
      </c>
      <c r="B443" s="247" t="s">
        <v>27</v>
      </c>
      <c r="C443" s="247" t="s">
        <v>57</v>
      </c>
      <c r="D443" s="247" t="s">
        <v>28</v>
      </c>
      <c r="E443" s="247" t="s">
        <v>392</v>
      </c>
      <c r="F443" s="247" t="s">
        <v>48</v>
      </c>
      <c r="G443" s="248">
        <v>2</v>
      </c>
      <c r="H443" s="258">
        <f>0.1+4.019</f>
        <v>4.1189999999999998</v>
      </c>
      <c r="I443" s="259">
        <v>0.1</v>
      </c>
      <c r="J443" s="259"/>
      <c r="K443" s="259"/>
      <c r="L443" s="250">
        <f t="shared" si="188"/>
        <v>6.2189999999999994</v>
      </c>
    </row>
    <row r="444" spans="1:12" s="20" customFormat="1" ht="38.25">
      <c r="A444" s="242" t="s">
        <v>393</v>
      </c>
      <c r="B444" s="243" t="s">
        <v>27</v>
      </c>
      <c r="C444" s="243" t="s">
        <v>57</v>
      </c>
      <c r="D444" s="243" t="s">
        <v>28</v>
      </c>
      <c r="E444" s="243" t="s">
        <v>394</v>
      </c>
      <c r="F444" s="243"/>
      <c r="G444" s="244">
        <f>G447+G445+G448+G446</f>
        <v>5150</v>
      </c>
      <c r="H444" s="244">
        <f>H447+H445+H448+H446</f>
        <v>1543.8999999999999</v>
      </c>
      <c r="I444" s="244">
        <f>I447+I445+I448+I446</f>
        <v>0</v>
      </c>
      <c r="J444" s="244">
        <f>J447+J445+J448+J446</f>
        <v>0</v>
      </c>
      <c r="K444" s="244">
        <f t="shared" ref="K444:L444" si="195">K447+K445+K448+K446</f>
        <v>0</v>
      </c>
      <c r="L444" s="244">
        <f t="shared" si="195"/>
        <v>6693.9</v>
      </c>
    </row>
    <row r="445" spans="1:12">
      <c r="A445" s="246" t="s">
        <v>30</v>
      </c>
      <c r="B445" s="247" t="s">
        <v>27</v>
      </c>
      <c r="C445" s="247" t="s">
        <v>57</v>
      </c>
      <c r="D445" s="247" t="s">
        <v>28</v>
      </c>
      <c r="E445" s="247" t="s">
        <v>394</v>
      </c>
      <c r="F445" s="247" t="s">
        <v>192</v>
      </c>
      <c r="G445" s="248"/>
      <c r="H445" s="248">
        <f>4693.9-3520.5</f>
        <v>1173.3999999999996</v>
      </c>
      <c r="I445" s="249"/>
      <c r="J445" s="249"/>
      <c r="K445" s="249"/>
      <c r="L445" s="250">
        <f t="shared" si="188"/>
        <v>1173.3999999999996</v>
      </c>
    </row>
    <row r="446" spans="1:12" ht="25.5">
      <c r="A446" s="255" t="s">
        <v>35</v>
      </c>
      <c r="B446" s="247" t="s">
        <v>27</v>
      </c>
      <c r="C446" s="247" t="s">
        <v>57</v>
      </c>
      <c r="D446" s="247" t="s">
        <v>28</v>
      </c>
      <c r="E446" s="247" t="s">
        <v>394</v>
      </c>
      <c r="F446" s="247" t="s">
        <v>193</v>
      </c>
      <c r="G446" s="248"/>
      <c r="H446" s="248">
        <v>2.4500000000000002</v>
      </c>
      <c r="I446" s="249"/>
      <c r="J446" s="249"/>
      <c r="K446" s="249"/>
      <c r="L446" s="250">
        <f t="shared" si="188"/>
        <v>2.4500000000000002</v>
      </c>
    </row>
    <row r="447" spans="1:12" ht="25.5">
      <c r="A447" s="255" t="s">
        <v>43</v>
      </c>
      <c r="B447" s="247" t="s">
        <v>27</v>
      </c>
      <c r="C447" s="247" t="s">
        <v>57</v>
      </c>
      <c r="D447" s="247" t="s">
        <v>28</v>
      </c>
      <c r="E447" s="247" t="s">
        <v>394</v>
      </c>
      <c r="F447" s="247" t="s">
        <v>44</v>
      </c>
      <c r="G447" s="248">
        <v>5150</v>
      </c>
      <c r="H447" s="258">
        <f>-3150-1495-2.45</f>
        <v>-4647.45</v>
      </c>
      <c r="I447" s="259"/>
      <c r="J447" s="259"/>
      <c r="K447" s="259"/>
      <c r="L447" s="250">
        <f t="shared" si="188"/>
        <v>502.55000000000018</v>
      </c>
    </row>
    <row r="448" spans="1:12" ht="51">
      <c r="A448" s="274" t="s">
        <v>349</v>
      </c>
      <c r="B448" s="247" t="s">
        <v>27</v>
      </c>
      <c r="C448" s="247" t="s">
        <v>57</v>
      </c>
      <c r="D448" s="247" t="s">
        <v>28</v>
      </c>
      <c r="E448" s="247" t="s">
        <v>394</v>
      </c>
      <c r="F448" s="247" t="s">
        <v>87</v>
      </c>
      <c r="G448" s="248"/>
      <c r="H448" s="258">
        <v>5015.5</v>
      </c>
      <c r="I448" s="259"/>
      <c r="J448" s="259"/>
      <c r="K448" s="259"/>
      <c r="L448" s="250">
        <f t="shared" si="188"/>
        <v>5015.5</v>
      </c>
    </row>
    <row r="449" spans="1:12" s="20" customFormat="1" ht="25.5">
      <c r="A449" s="242" t="s">
        <v>395</v>
      </c>
      <c r="B449" s="243" t="s">
        <v>27</v>
      </c>
      <c r="C449" s="243" t="s">
        <v>57</v>
      </c>
      <c r="D449" s="243" t="s">
        <v>28</v>
      </c>
      <c r="E449" s="243" t="s">
        <v>396</v>
      </c>
      <c r="F449" s="243"/>
      <c r="G449" s="244">
        <f>G450</f>
        <v>100</v>
      </c>
      <c r="H449" s="244">
        <f>H450</f>
        <v>0</v>
      </c>
      <c r="I449" s="244">
        <f>I450</f>
        <v>0</v>
      </c>
      <c r="J449" s="244">
        <f>J450</f>
        <v>0</v>
      </c>
      <c r="K449" s="244">
        <f t="shared" ref="K449:L449" si="196">K450</f>
        <v>0</v>
      </c>
      <c r="L449" s="244">
        <f t="shared" si="196"/>
        <v>100</v>
      </c>
    </row>
    <row r="450" spans="1:12" ht="25.5">
      <c r="A450" s="255" t="s">
        <v>43</v>
      </c>
      <c r="B450" s="247" t="s">
        <v>27</v>
      </c>
      <c r="C450" s="247" t="s">
        <v>57</v>
      </c>
      <c r="D450" s="247" t="s">
        <v>28</v>
      </c>
      <c r="E450" s="247" t="s">
        <v>396</v>
      </c>
      <c r="F450" s="247" t="s">
        <v>44</v>
      </c>
      <c r="G450" s="248">
        <v>100</v>
      </c>
      <c r="H450" s="258"/>
      <c r="I450" s="259"/>
      <c r="J450" s="259"/>
      <c r="K450" s="259"/>
      <c r="L450" s="250">
        <f t="shared" si="188"/>
        <v>100</v>
      </c>
    </row>
    <row r="451" spans="1:12" s="20" customFormat="1">
      <c r="A451" s="242" t="s">
        <v>397</v>
      </c>
      <c r="B451" s="243" t="s">
        <v>27</v>
      </c>
      <c r="C451" s="243" t="s">
        <v>57</v>
      </c>
      <c r="D451" s="243" t="s">
        <v>28</v>
      </c>
      <c r="E451" s="243" t="s">
        <v>398</v>
      </c>
      <c r="F451" s="243"/>
      <c r="G451" s="244">
        <f>G452</f>
        <v>250</v>
      </c>
      <c r="H451" s="244">
        <f>H452</f>
        <v>0</v>
      </c>
      <c r="I451" s="244">
        <f>I452</f>
        <v>0</v>
      </c>
      <c r="J451" s="244">
        <f>J452</f>
        <v>0</v>
      </c>
      <c r="K451" s="244">
        <f t="shared" ref="K451:L451" si="197">K452</f>
        <v>0</v>
      </c>
      <c r="L451" s="244">
        <f t="shared" si="197"/>
        <v>250</v>
      </c>
    </row>
    <row r="452" spans="1:12" ht="25.5">
      <c r="A452" s="255" t="s">
        <v>43</v>
      </c>
      <c r="B452" s="247" t="s">
        <v>27</v>
      </c>
      <c r="C452" s="247" t="s">
        <v>57</v>
      </c>
      <c r="D452" s="247" t="s">
        <v>28</v>
      </c>
      <c r="E452" s="247" t="s">
        <v>398</v>
      </c>
      <c r="F452" s="247" t="s">
        <v>44</v>
      </c>
      <c r="G452" s="248">
        <v>250</v>
      </c>
      <c r="H452" s="258"/>
      <c r="I452" s="259"/>
      <c r="J452" s="259"/>
      <c r="K452" s="259"/>
      <c r="L452" s="250">
        <f t="shared" si="188"/>
        <v>250</v>
      </c>
    </row>
    <row r="453" spans="1:12" s="20" customFormat="1" ht="25.5">
      <c r="A453" s="242" t="s">
        <v>399</v>
      </c>
      <c r="B453" s="243" t="s">
        <v>27</v>
      </c>
      <c r="C453" s="243" t="s">
        <v>57</v>
      </c>
      <c r="D453" s="243" t="s">
        <v>28</v>
      </c>
      <c r="E453" s="243" t="s">
        <v>400</v>
      </c>
      <c r="F453" s="243"/>
      <c r="G453" s="244">
        <f>G454</f>
        <v>200</v>
      </c>
      <c r="H453" s="244">
        <f>H454</f>
        <v>0</v>
      </c>
      <c r="I453" s="244">
        <f>I454</f>
        <v>0</v>
      </c>
      <c r="J453" s="244">
        <f>J454</f>
        <v>0</v>
      </c>
      <c r="K453" s="244">
        <f t="shared" ref="K453:L453" si="198">K454</f>
        <v>0</v>
      </c>
      <c r="L453" s="244">
        <f t="shared" si="198"/>
        <v>200</v>
      </c>
    </row>
    <row r="454" spans="1:12" ht="25.5">
      <c r="A454" s="255" t="s">
        <v>43</v>
      </c>
      <c r="B454" s="247" t="s">
        <v>27</v>
      </c>
      <c r="C454" s="247" t="s">
        <v>57</v>
      </c>
      <c r="D454" s="247" t="s">
        <v>28</v>
      </c>
      <c r="E454" s="247" t="s">
        <v>400</v>
      </c>
      <c r="F454" s="247" t="s">
        <v>44</v>
      </c>
      <c r="G454" s="248">
        <v>200</v>
      </c>
      <c r="H454" s="258"/>
      <c r="I454" s="259"/>
      <c r="J454" s="259"/>
      <c r="K454" s="259"/>
      <c r="L454" s="250">
        <f t="shared" si="188"/>
        <v>200</v>
      </c>
    </row>
    <row r="455" spans="1:12" s="20" customFormat="1" ht="25.5">
      <c r="A455" s="242" t="s">
        <v>401</v>
      </c>
      <c r="B455" s="243" t="s">
        <v>27</v>
      </c>
      <c r="C455" s="243" t="s">
        <v>57</v>
      </c>
      <c r="D455" s="243" t="s">
        <v>28</v>
      </c>
      <c r="E455" s="243" t="s">
        <v>402</v>
      </c>
      <c r="F455" s="243"/>
      <c r="G455" s="244">
        <f>G457+G456</f>
        <v>3100</v>
      </c>
      <c r="H455" s="244">
        <f>H457+H456</f>
        <v>0</v>
      </c>
      <c r="I455" s="244">
        <f>I457+I456</f>
        <v>61.335999999999999</v>
      </c>
      <c r="J455" s="244">
        <f>J457+J456</f>
        <v>0</v>
      </c>
      <c r="K455" s="244">
        <f t="shared" ref="K455:L455" si="199">K457+K456</f>
        <v>0</v>
      </c>
      <c r="L455" s="244">
        <f t="shared" si="199"/>
        <v>3161.3360000000002</v>
      </c>
    </row>
    <row r="456" spans="1:12" s="20" customFormat="1" ht="25.5">
      <c r="A456" s="255" t="s">
        <v>35</v>
      </c>
      <c r="B456" s="247" t="s">
        <v>27</v>
      </c>
      <c r="C456" s="247" t="s">
        <v>57</v>
      </c>
      <c r="D456" s="247" t="s">
        <v>28</v>
      </c>
      <c r="E456" s="247" t="s">
        <v>402</v>
      </c>
      <c r="F456" s="247" t="s">
        <v>193</v>
      </c>
      <c r="G456" s="248"/>
      <c r="H456" s="248">
        <v>49.7</v>
      </c>
      <c r="I456" s="249">
        <v>18.2</v>
      </c>
      <c r="J456" s="249"/>
      <c r="K456" s="249"/>
      <c r="L456" s="250">
        <f t="shared" si="188"/>
        <v>67.900000000000006</v>
      </c>
    </row>
    <row r="457" spans="1:12" ht="25.5">
      <c r="A457" s="255" t="s">
        <v>43</v>
      </c>
      <c r="B457" s="247" t="s">
        <v>27</v>
      </c>
      <c r="C457" s="247" t="s">
        <v>57</v>
      </c>
      <c r="D457" s="247" t="s">
        <v>28</v>
      </c>
      <c r="E457" s="247" t="s">
        <v>402</v>
      </c>
      <c r="F457" s="247" t="s">
        <v>44</v>
      </c>
      <c r="G457" s="248">
        <v>3100</v>
      </c>
      <c r="H457" s="258">
        <v>-49.7</v>
      </c>
      <c r="I457" s="259">
        <f>31.336-18.2+30</f>
        <v>43.135999999999996</v>
      </c>
      <c r="J457" s="259"/>
      <c r="K457" s="259"/>
      <c r="L457" s="250">
        <f t="shared" si="188"/>
        <v>3093.4360000000001</v>
      </c>
    </row>
    <row r="458" spans="1:12" s="20" customFormat="1" ht="25.5">
      <c r="A458" s="242" t="s">
        <v>403</v>
      </c>
      <c r="B458" s="243" t="s">
        <v>27</v>
      </c>
      <c r="C458" s="243" t="s">
        <v>57</v>
      </c>
      <c r="D458" s="243" t="s">
        <v>28</v>
      </c>
      <c r="E458" s="243" t="s">
        <v>404</v>
      </c>
      <c r="F458" s="243"/>
      <c r="G458" s="244">
        <f>G459</f>
        <v>1950</v>
      </c>
      <c r="H458" s="244">
        <f>H459</f>
        <v>304.2</v>
      </c>
      <c r="I458" s="244">
        <f>I459</f>
        <v>0</v>
      </c>
      <c r="J458" s="244">
        <f>J459</f>
        <v>0</v>
      </c>
      <c r="K458" s="244">
        <f t="shared" ref="K458:L458" si="200">K459</f>
        <v>330</v>
      </c>
      <c r="L458" s="244">
        <f t="shared" si="200"/>
        <v>2584.1999999999998</v>
      </c>
    </row>
    <row r="459" spans="1:12" ht="25.5">
      <c r="A459" s="255" t="s">
        <v>43</v>
      </c>
      <c r="B459" s="247" t="s">
        <v>27</v>
      </c>
      <c r="C459" s="247" t="s">
        <v>57</v>
      </c>
      <c r="D459" s="247" t="s">
        <v>28</v>
      </c>
      <c r="E459" s="247" t="s">
        <v>404</v>
      </c>
      <c r="F459" s="247" t="s">
        <v>44</v>
      </c>
      <c r="G459" s="248">
        <v>1950</v>
      </c>
      <c r="H459" s="258">
        <v>304.2</v>
      </c>
      <c r="I459" s="259"/>
      <c r="J459" s="259"/>
      <c r="K459" s="259">
        <v>330</v>
      </c>
      <c r="L459" s="250">
        <f t="shared" si="188"/>
        <v>2584.1999999999998</v>
      </c>
    </row>
    <row r="460" spans="1:12" s="20" customFormat="1" ht="25.5">
      <c r="A460" s="242" t="s">
        <v>405</v>
      </c>
      <c r="B460" s="243" t="s">
        <v>27</v>
      </c>
      <c r="C460" s="243" t="s">
        <v>57</v>
      </c>
      <c r="D460" s="243" t="s">
        <v>28</v>
      </c>
      <c r="E460" s="243" t="s">
        <v>406</v>
      </c>
      <c r="F460" s="243"/>
      <c r="G460" s="244">
        <f>G461</f>
        <v>2000</v>
      </c>
      <c r="H460" s="244">
        <f>H461</f>
        <v>0</v>
      </c>
      <c r="I460" s="244">
        <f>I461</f>
        <v>0</v>
      </c>
      <c r="J460" s="244">
        <f>J461</f>
        <v>-650</v>
      </c>
      <c r="K460" s="244">
        <f t="shared" ref="K460:L460" si="201">K461</f>
        <v>0</v>
      </c>
      <c r="L460" s="244">
        <f t="shared" si="201"/>
        <v>1350</v>
      </c>
    </row>
    <row r="461" spans="1:12" ht="25.5">
      <c r="A461" s="255" t="s">
        <v>43</v>
      </c>
      <c r="B461" s="247" t="s">
        <v>27</v>
      </c>
      <c r="C461" s="247" t="s">
        <v>57</v>
      </c>
      <c r="D461" s="247" t="s">
        <v>28</v>
      </c>
      <c r="E461" s="247" t="s">
        <v>406</v>
      </c>
      <c r="F461" s="247" t="s">
        <v>44</v>
      </c>
      <c r="G461" s="248">
        <v>2000</v>
      </c>
      <c r="H461" s="258"/>
      <c r="I461" s="259"/>
      <c r="J461" s="259">
        <v>-650</v>
      </c>
      <c r="K461" s="259"/>
      <c r="L461" s="250">
        <f t="shared" si="188"/>
        <v>1350</v>
      </c>
    </row>
    <row r="462" spans="1:12" s="20" customFormat="1" ht="66" customHeight="1">
      <c r="A462" s="242" t="s">
        <v>407</v>
      </c>
      <c r="B462" s="243" t="s">
        <v>27</v>
      </c>
      <c r="C462" s="243" t="s">
        <v>57</v>
      </c>
      <c r="D462" s="243" t="s">
        <v>28</v>
      </c>
      <c r="E462" s="243" t="s">
        <v>408</v>
      </c>
      <c r="F462" s="243"/>
      <c r="G462" s="244">
        <f>G463</f>
        <v>150</v>
      </c>
      <c r="H462" s="244">
        <f>H463</f>
        <v>0</v>
      </c>
      <c r="I462" s="244">
        <f>I463</f>
        <v>0</v>
      </c>
      <c r="J462" s="244">
        <f>J463</f>
        <v>0</v>
      </c>
      <c r="K462" s="244">
        <f t="shared" ref="K462:L462" si="202">K463</f>
        <v>0</v>
      </c>
      <c r="L462" s="244">
        <f t="shared" si="202"/>
        <v>150</v>
      </c>
    </row>
    <row r="463" spans="1:12">
      <c r="A463" s="246" t="s">
        <v>80</v>
      </c>
      <c r="B463" s="247" t="s">
        <v>27</v>
      </c>
      <c r="C463" s="247" t="s">
        <v>57</v>
      </c>
      <c r="D463" s="247" t="s">
        <v>28</v>
      </c>
      <c r="E463" s="247" t="s">
        <v>408</v>
      </c>
      <c r="F463" s="247" t="s">
        <v>81</v>
      </c>
      <c r="G463" s="248">
        <v>150</v>
      </c>
      <c r="H463" s="258"/>
      <c r="I463" s="259"/>
      <c r="J463" s="259"/>
      <c r="K463" s="259"/>
      <c r="L463" s="250">
        <f t="shared" si="188"/>
        <v>150</v>
      </c>
    </row>
    <row r="464" spans="1:12" s="20" customFormat="1" ht="39.75" customHeight="1">
      <c r="A464" s="242" t="s">
        <v>409</v>
      </c>
      <c r="B464" s="243" t="s">
        <v>27</v>
      </c>
      <c r="C464" s="243" t="s">
        <v>57</v>
      </c>
      <c r="D464" s="243" t="s">
        <v>28</v>
      </c>
      <c r="E464" s="243" t="s">
        <v>410</v>
      </c>
      <c r="F464" s="243"/>
      <c r="G464" s="244">
        <f>G465</f>
        <v>17112</v>
      </c>
      <c r="H464" s="244">
        <f>H465</f>
        <v>0</v>
      </c>
      <c r="I464" s="244">
        <f>I465</f>
        <v>0</v>
      </c>
      <c r="J464" s="244">
        <f>J465</f>
        <v>0</v>
      </c>
      <c r="K464" s="244">
        <f t="shared" ref="K464:L464" si="203">K465</f>
        <v>0</v>
      </c>
      <c r="L464" s="244">
        <f t="shared" si="203"/>
        <v>17112</v>
      </c>
    </row>
    <row r="465" spans="1:12">
      <c r="A465" s="246" t="s">
        <v>80</v>
      </c>
      <c r="B465" s="247" t="s">
        <v>27</v>
      </c>
      <c r="C465" s="247" t="s">
        <v>57</v>
      </c>
      <c r="D465" s="247" t="s">
        <v>28</v>
      </c>
      <c r="E465" s="247" t="s">
        <v>410</v>
      </c>
      <c r="F465" s="247" t="s">
        <v>81</v>
      </c>
      <c r="G465" s="248">
        <v>17112</v>
      </c>
      <c r="H465" s="258"/>
      <c r="I465" s="259"/>
      <c r="J465" s="259"/>
      <c r="K465" s="259"/>
      <c r="L465" s="250">
        <f t="shared" si="188"/>
        <v>17112</v>
      </c>
    </row>
    <row r="466" spans="1:12" s="20" customFormat="1" ht="56.25" customHeight="1">
      <c r="A466" s="242" t="s">
        <v>411</v>
      </c>
      <c r="B466" s="243" t="s">
        <v>27</v>
      </c>
      <c r="C466" s="243" t="s">
        <v>57</v>
      </c>
      <c r="D466" s="243" t="s">
        <v>28</v>
      </c>
      <c r="E466" s="243" t="s">
        <v>412</v>
      </c>
      <c r="F466" s="243"/>
      <c r="G466" s="244">
        <f>G467</f>
        <v>90</v>
      </c>
      <c r="H466" s="244">
        <f>H467</f>
        <v>0</v>
      </c>
      <c r="I466" s="244">
        <f>I467</f>
        <v>0</v>
      </c>
      <c r="J466" s="244">
        <f>J467</f>
        <v>0</v>
      </c>
      <c r="K466" s="244">
        <f t="shared" ref="K466:L466" si="204">K467</f>
        <v>0</v>
      </c>
      <c r="L466" s="244">
        <f t="shared" si="204"/>
        <v>90</v>
      </c>
    </row>
    <row r="467" spans="1:12">
      <c r="A467" s="246" t="s">
        <v>80</v>
      </c>
      <c r="B467" s="247" t="s">
        <v>27</v>
      </c>
      <c r="C467" s="247" t="s">
        <v>57</v>
      </c>
      <c r="D467" s="247" t="s">
        <v>28</v>
      </c>
      <c r="E467" s="247" t="s">
        <v>412</v>
      </c>
      <c r="F467" s="247" t="s">
        <v>81</v>
      </c>
      <c r="G467" s="248">
        <v>90</v>
      </c>
      <c r="H467" s="258"/>
      <c r="I467" s="259"/>
      <c r="J467" s="259"/>
      <c r="K467" s="259"/>
      <c r="L467" s="250">
        <f t="shared" si="188"/>
        <v>90</v>
      </c>
    </row>
    <row r="468" spans="1:12" s="20" customFormat="1" ht="26.25" customHeight="1">
      <c r="A468" s="242" t="s">
        <v>413</v>
      </c>
      <c r="B468" s="243" t="s">
        <v>27</v>
      </c>
      <c r="C468" s="243" t="s">
        <v>57</v>
      </c>
      <c r="D468" s="243" t="s">
        <v>28</v>
      </c>
      <c r="E468" s="243" t="s">
        <v>414</v>
      </c>
      <c r="F468" s="243"/>
      <c r="G468" s="244">
        <f>G469</f>
        <v>60</v>
      </c>
      <c r="H468" s="244">
        <f>H469</f>
        <v>0</v>
      </c>
      <c r="I468" s="244">
        <f>I469</f>
        <v>0</v>
      </c>
      <c r="J468" s="244">
        <f>J469</f>
        <v>0</v>
      </c>
      <c r="K468" s="244">
        <f t="shared" ref="K468:L468" si="205">K469</f>
        <v>0</v>
      </c>
      <c r="L468" s="244">
        <f t="shared" si="205"/>
        <v>60</v>
      </c>
    </row>
    <row r="469" spans="1:12">
      <c r="A469" s="246" t="s">
        <v>80</v>
      </c>
      <c r="B469" s="247" t="s">
        <v>27</v>
      </c>
      <c r="C469" s="247" t="s">
        <v>57</v>
      </c>
      <c r="D469" s="247" t="s">
        <v>28</v>
      </c>
      <c r="E469" s="247" t="s">
        <v>414</v>
      </c>
      <c r="F469" s="247" t="s">
        <v>81</v>
      </c>
      <c r="G469" s="248">
        <v>60</v>
      </c>
      <c r="H469" s="258"/>
      <c r="I469" s="259"/>
      <c r="J469" s="259"/>
      <c r="K469" s="259"/>
      <c r="L469" s="250">
        <f t="shared" si="188"/>
        <v>60</v>
      </c>
    </row>
    <row r="470" spans="1:12" s="20" customFormat="1">
      <c r="A470" s="242" t="s">
        <v>415</v>
      </c>
      <c r="B470" s="243" t="s">
        <v>27</v>
      </c>
      <c r="C470" s="243" t="s">
        <v>57</v>
      </c>
      <c r="D470" s="243" t="s">
        <v>28</v>
      </c>
      <c r="E470" s="243" t="s">
        <v>416</v>
      </c>
      <c r="F470" s="243"/>
      <c r="G470" s="244">
        <f>G471</f>
        <v>1240</v>
      </c>
      <c r="H470" s="244">
        <f>H471</f>
        <v>0</v>
      </c>
      <c r="I470" s="244">
        <f>I471</f>
        <v>0</v>
      </c>
      <c r="J470" s="244">
        <f>J471</f>
        <v>0</v>
      </c>
      <c r="K470" s="244">
        <f t="shared" ref="K470:L470" si="206">K471</f>
        <v>0</v>
      </c>
      <c r="L470" s="244">
        <f t="shared" si="206"/>
        <v>1240</v>
      </c>
    </row>
    <row r="471" spans="1:12">
      <c r="A471" s="246" t="s">
        <v>80</v>
      </c>
      <c r="B471" s="247" t="s">
        <v>27</v>
      </c>
      <c r="C471" s="247" t="s">
        <v>57</v>
      </c>
      <c r="D471" s="247" t="s">
        <v>28</v>
      </c>
      <c r="E471" s="247" t="s">
        <v>416</v>
      </c>
      <c r="F471" s="247" t="s">
        <v>81</v>
      </c>
      <c r="G471" s="248">
        <v>1240</v>
      </c>
      <c r="H471" s="258"/>
      <c r="I471" s="259"/>
      <c r="J471" s="259"/>
      <c r="K471" s="259"/>
      <c r="L471" s="250">
        <f t="shared" si="188"/>
        <v>1240</v>
      </c>
    </row>
    <row r="472" spans="1:12" s="20" customFormat="1" ht="29.25" customHeight="1">
      <c r="A472" s="242" t="s">
        <v>417</v>
      </c>
      <c r="B472" s="243" t="s">
        <v>27</v>
      </c>
      <c r="C472" s="243" t="s">
        <v>57</v>
      </c>
      <c r="D472" s="243" t="s">
        <v>28</v>
      </c>
      <c r="E472" s="243" t="s">
        <v>418</v>
      </c>
      <c r="F472" s="243"/>
      <c r="G472" s="244">
        <f>G473</f>
        <v>56.3</v>
      </c>
      <c r="H472" s="244">
        <f>H473</f>
        <v>0</v>
      </c>
      <c r="I472" s="244">
        <f>I473</f>
        <v>0</v>
      </c>
      <c r="J472" s="244">
        <f>J473</f>
        <v>0</v>
      </c>
      <c r="K472" s="244">
        <f t="shared" ref="K472:L472" si="207">K473</f>
        <v>0</v>
      </c>
      <c r="L472" s="244">
        <f t="shared" si="207"/>
        <v>56.3</v>
      </c>
    </row>
    <row r="473" spans="1:12">
      <c r="A473" s="246" t="s">
        <v>80</v>
      </c>
      <c r="B473" s="247" t="s">
        <v>27</v>
      </c>
      <c r="C473" s="247" t="s">
        <v>57</v>
      </c>
      <c r="D473" s="247" t="s">
        <v>28</v>
      </c>
      <c r="E473" s="247" t="s">
        <v>418</v>
      </c>
      <c r="F473" s="247" t="s">
        <v>81</v>
      </c>
      <c r="G473" s="248">
        <v>56.3</v>
      </c>
      <c r="H473" s="258"/>
      <c r="I473" s="259"/>
      <c r="J473" s="259"/>
      <c r="K473" s="259"/>
      <c r="L473" s="250">
        <f t="shared" si="188"/>
        <v>56.3</v>
      </c>
    </row>
    <row r="474" spans="1:12" s="20" customFormat="1" ht="68.25" customHeight="1">
      <c r="A474" s="242" t="s">
        <v>419</v>
      </c>
      <c r="B474" s="243" t="s">
        <v>27</v>
      </c>
      <c r="C474" s="243" t="s">
        <v>57</v>
      </c>
      <c r="D474" s="243" t="s">
        <v>28</v>
      </c>
      <c r="E474" s="243" t="s">
        <v>420</v>
      </c>
      <c r="F474" s="243"/>
      <c r="G474" s="244">
        <f>G475</f>
        <v>250</v>
      </c>
      <c r="H474" s="244">
        <f>H475</f>
        <v>0</v>
      </c>
      <c r="I474" s="244">
        <f>I475</f>
        <v>0</v>
      </c>
      <c r="J474" s="244">
        <f>J475</f>
        <v>0</v>
      </c>
      <c r="K474" s="244">
        <f t="shared" ref="K474:L474" si="208">K475</f>
        <v>0</v>
      </c>
      <c r="L474" s="244">
        <f t="shared" si="208"/>
        <v>250</v>
      </c>
    </row>
    <row r="475" spans="1:12">
      <c r="A475" s="246" t="s">
        <v>80</v>
      </c>
      <c r="B475" s="247" t="s">
        <v>27</v>
      </c>
      <c r="C475" s="247" t="s">
        <v>57</v>
      </c>
      <c r="D475" s="247" t="s">
        <v>28</v>
      </c>
      <c r="E475" s="247" t="s">
        <v>420</v>
      </c>
      <c r="F475" s="247" t="s">
        <v>81</v>
      </c>
      <c r="G475" s="248">
        <v>250</v>
      </c>
      <c r="H475" s="258"/>
      <c r="I475" s="259"/>
      <c r="J475" s="259"/>
      <c r="K475" s="259"/>
      <c r="L475" s="250">
        <f t="shared" si="188"/>
        <v>250</v>
      </c>
    </row>
    <row r="476" spans="1:12" s="20" customFormat="1" ht="77.25" customHeight="1">
      <c r="A476" s="304" t="s">
        <v>421</v>
      </c>
      <c r="B476" s="243" t="s">
        <v>27</v>
      </c>
      <c r="C476" s="243" t="s">
        <v>57</v>
      </c>
      <c r="D476" s="243" t="s">
        <v>28</v>
      </c>
      <c r="E476" s="243" t="s">
        <v>422</v>
      </c>
      <c r="F476" s="243"/>
      <c r="G476" s="244">
        <f>G477</f>
        <v>120</v>
      </c>
      <c r="H476" s="244">
        <f>H477</f>
        <v>0</v>
      </c>
      <c r="I476" s="244">
        <f>I477</f>
        <v>0</v>
      </c>
      <c r="J476" s="244">
        <f>J477</f>
        <v>0</v>
      </c>
      <c r="K476" s="244">
        <f t="shared" ref="K476:L476" si="209">K477</f>
        <v>0</v>
      </c>
      <c r="L476" s="244">
        <f t="shared" si="209"/>
        <v>120</v>
      </c>
    </row>
    <row r="477" spans="1:12">
      <c r="A477" s="246" t="s">
        <v>80</v>
      </c>
      <c r="B477" s="247" t="s">
        <v>27</v>
      </c>
      <c r="C477" s="247" t="s">
        <v>57</v>
      </c>
      <c r="D477" s="247" t="s">
        <v>28</v>
      </c>
      <c r="E477" s="247" t="s">
        <v>422</v>
      </c>
      <c r="F477" s="247" t="s">
        <v>81</v>
      </c>
      <c r="G477" s="248">
        <v>120</v>
      </c>
      <c r="H477" s="258"/>
      <c r="I477" s="259"/>
      <c r="J477" s="259"/>
      <c r="K477" s="259"/>
      <c r="L477" s="250">
        <f t="shared" si="188"/>
        <v>120</v>
      </c>
    </row>
    <row r="478" spans="1:12" s="20" customFormat="1" ht="27.75" customHeight="1">
      <c r="A478" s="304" t="s">
        <v>423</v>
      </c>
      <c r="B478" s="243" t="s">
        <v>27</v>
      </c>
      <c r="C478" s="243" t="s">
        <v>57</v>
      </c>
      <c r="D478" s="243" t="s">
        <v>28</v>
      </c>
      <c r="E478" s="243" t="s">
        <v>424</v>
      </c>
      <c r="F478" s="243"/>
      <c r="G478" s="244">
        <f>G479</f>
        <v>45</v>
      </c>
      <c r="H478" s="244">
        <f>H479</f>
        <v>0</v>
      </c>
      <c r="I478" s="244">
        <f>I479</f>
        <v>0</v>
      </c>
      <c r="J478" s="244">
        <f>J479</f>
        <v>0</v>
      </c>
      <c r="K478" s="244">
        <f t="shared" ref="K478:L478" si="210">K479</f>
        <v>0</v>
      </c>
      <c r="L478" s="244">
        <f t="shared" si="210"/>
        <v>45</v>
      </c>
    </row>
    <row r="479" spans="1:12">
      <c r="A479" s="246" t="s">
        <v>80</v>
      </c>
      <c r="B479" s="247" t="s">
        <v>27</v>
      </c>
      <c r="C479" s="247" t="s">
        <v>57</v>
      </c>
      <c r="D479" s="247" t="s">
        <v>28</v>
      </c>
      <c r="E479" s="247" t="s">
        <v>424</v>
      </c>
      <c r="F479" s="247" t="s">
        <v>81</v>
      </c>
      <c r="G479" s="248">
        <v>45</v>
      </c>
      <c r="H479" s="258"/>
      <c r="I479" s="259"/>
      <c r="J479" s="259"/>
      <c r="K479" s="259"/>
      <c r="L479" s="250">
        <f t="shared" si="188"/>
        <v>45</v>
      </c>
    </row>
    <row r="480" spans="1:12" s="20" customFormat="1" ht="33" customHeight="1">
      <c r="A480" s="304" t="s">
        <v>425</v>
      </c>
      <c r="B480" s="243" t="s">
        <v>27</v>
      </c>
      <c r="C480" s="243" t="s">
        <v>57</v>
      </c>
      <c r="D480" s="243" t="s">
        <v>28</v>
      </c>
      <c r="E480" s="243" t="s">
        <v>426</v>
      </c>
      <c r="F480" s="243"/>
      <c r="G480" s="244">
        <f>G481</f>
        <v>53300</v>
      </c>
      <c r="H480" s="244">
        <f>H481</f>
        <v>0</v>
      </c>
      <c r="I480" s="244">
        <f>I481</f>
        <v>0</v>
      </c>
      <c r="J480" s="244">
        <f>J481</f>
        <v>0</v>
      </c>
      <c r="K480" s="244">
        <f t="shared" ref="K480:L480" si="211">K481</f>
        <v>0</v>
      </c>
      <c r="L480" s="244">
        <f t="shared" si="211"/>
        <v>53300</v>
      </c>
    </row>
    <row r="481" spans="1:15" ht="38.25">
      <c r="A481" s="262" t="s">
        <v>173</v>
      </c>
      <c r="B481" s="247" t="s">
        <v>27</v>
      </c>
      <c r="C481" s="247" t="s">
        <v>57</v>
      </c>
      <c r="D481" s="247" t="s">
        <v>28</v>
      </c>
      <c r="E481" s="247" t="s">
        <v>426</v>
      </c>
      <c r="F481" s="247" t="s">
        <v>174</v>
      </c>
      <c r="G481" s="248">
        <v>53300</v>
      </c>
      <c r="H481" s="258"/>
      <c r="I481" s="259"/>
      <c r="J481" s="259"/>
      <c r="K481" s="259"/>
      <c r="L481" s="250">
        <f t="shared" si="188"/>
        <v>53300</v>
      </c>
    </row>
    <row r="482" spans="1:15" s="20" customFormat="1" ht="25.5" hidden="1">
      <c r="A482" s="106" t="s">
        <v>427</v>
      </c>
      <c r="B482" s="10" t="s">
        <v>27</v>
      </c>
      <c r="C482" s="10" t="s">
        <v>57</v>
      </c>
      <c r="D482" s="10" t="s">
        <v>28</v>
      </c>
      <c r="E482" s="10" t="s">
        <v>428</v>
      </c>
      <c r="F482" s="10"/>
      <c r="G482" s="11">
        <f>G483+G484</f>
        <v>0</v>
      </c>
      <c r="H482" s="11">
        <f>H483+H484</f>
        <v>0</v>
      </c>
      <c r="I482" s="11">
        <f>I483+I484</f>
        <v>0</v>
      </c>
      <c r="J482" s="11">
        <f>J483+J484</f>
        <v>1800</v>
      </c>
      <c r="K482" s="11">
        <f t="shared" ref="K482:L482" si="212">K483+K484</f>
        <v>0</v>
      </c>
      <c r="L482" s="11">
        <f t="shared" si="212"/>
        <v>1800</v>
      </c>
    </row>
    <row r="483" spans="1:15" ht="25.5" hidden="1">
      <c r="A483" s="28" t="s">
        <v>43</v>
      </c>
      <c r="B483" s="24" t="s">
        <v>27</v>
      </c>
      <c r="C483" s="24" t="s">
        <v>57</v>
      </c>
      <c r="D483" s="24" t="s">
        <v>28</v>
      </c>
      <c r="E483" s="24" t="s">
        <v>428</v>
      </c>
      <c r="F483" s="24" t="s">
        <v>44</v>
      </c>
      <c r="G483" s="25"/>
      <c r="H483" s="26"/>
      <c r="I483" s="27"/>
      <c r="J483" s="27">
        <v>1354.5</v>
      </c>
      <c r="K483" s="27"/>
      <c r="L483" s="16">
        <f t="shared" ref="L483:L552" si="213">I483+H483+G483+J483+K483</f>
        <v>1354.5</v>
      </c>
    </row>
    <row r="484" spans="1:15" hidden="1">
      <c r="A484" s="12" t="s">
        <v>80</v>
      </c>
      <c r="B484" s="24" t="s">
        <v>27</v>
      </c>
      <c r="C484" s="24" t="s">
        <v>57</v>
      </c>
      <c r="D484" s="24" t="s">
        <v>28</v>
      </c>
      <c r="E484" s="24" t="s">
        <v>428</v>
      </c>
      <c r="F484" s="24" t="s">
        <v>81</v>
      </c>
      <c r="G484" s="25"/>
      <c r="H484" s="26"/>
      <c r="I484" s="27"/>
      <c r="J484" s="27">
        <v>445.5</v>
      </c>
      <c r="K484" s="27"/>
      <c r="L484" s="16">
        <f t="shared" si="213"/>
        <v>445.5</v>
      </c>
    </row>
    <row r="485" spans="1:15" s="31" customFormat="1" ht="25.5" hidden="1">
      <c r="A485" s="107" t="s">
        <v>429</v>
      </c>
      <c r="B485" s="10" t="s">
        <v>27</v>
      </c>
      <c r="C485" s="10" t="s">
        <v>57</v>
      </c>
      <c r="D485" s="10" t="s">
        <v>28</v>
      </c>
      <c r="E485" s="10" t="s">
        <v>430</v>
      </c>
      <c r="F485" s="10"/>
      <c r="G485" s="11">
        <f>G486+G488</f>
        <v>7000</v>
      </c>
      <c r="H485" s="11">
        <f>H486+H488</f>
        <v>-7000</v>
      </c>
      <c r="I485" s="11">
        <f>I486+I488</f>
        <v>5250</v>
      </c>
      <c r="J485" s="11">
        <f>J486+J488</f>
        <v>0</v>
      </c>
      <c r="K485" s="11">
        <f t="shared" ref="K485:L485" si="214">K486+K488</f>
        <v>0</v>
      </c>
      <c r="L485" s="11">
        <f t="shared" si="214"/>
        <v>5250</v>
      </c>
    </row>
    <row r="486" spans="1:15" ht="25.5" hidden="1">
      <c r="A486" s="100" t="s">
        <v>429</v>
      </c>
      <c r="B486" s="24" t="s">
        <v>27</v>
      </c>
      <c r="C486" s="24" t="s">
        <v>57</v>
      </c>
      <c r="D486" s="24" t="s">
        <v>28</v>
      </c>
      <c r="E486" s="24" t="s">
        <v>430</v>
      </c>
      <c r="F486" s="24"/>
      <c r="G486" s="25">
        <f>G487</f>
        <v>1474</v>
      </c>
      <c r="H486" s="25">
        <f>H487</f>
        <v>-1474</v>
      </c>
      <c r="I486" s="25">
        <f>I487</f>
        <v>1110.4000000000001</v>
      </c>
      <c r="J486" s="36"/>
      <c r="K486" s="36"/>
      <c r="L486" s="16">
        <f t="shared" si="213"/>
        <v>1110.4000000000001</v>
      </c>
    </row>
    <row r="487" spans="1:15" hidden="1">
      <c r="A487" s="12" t="s">
        <v>30</v>
      </c>
      <c r="B487" s="24" t="s">
        <v>27</v>
      </c>
      <c r="C487" s="24" t="s">
        <v>57</v>
      </c>
      <c r="D487" s="24" t="s">
        <v>28</v>
      </c>
      <c r="E487" s="24" t="s">
        <v>430</v>
      </c>
      <c r="F487" s="24" t="s">
        <v>192</v>
      </c>
      <c r="G487" s="25">
        <v>1474</v>
      </c>
      <c r="H487" s="26">
        <v>-1474</v>
      </c>
      <c r="I487" s="27">
        <v>1110.4000000000001</v>
      </c>
      <c r="J487" s="27"/>
      <c r="K487" s="27"/>
      <c r="L487" s="16">
        <f t="shared" si="213"/>
        <v>1110.4000000000001</v>
      </c>
    </row>
    <row r="488" spans="1:15" ht="25.5" hidden="1">
      <c r="A488" s="100" t="s">
        <v>429</v>
      </c>
      <c r="B488" s="24" t="s">
        <v>27</v>
      </c>
      <c r="C488" s="24" t="s">
        <v>57</v>
      </c>
      <c r="D488" s="24" t="s">
        <v>28</v>
      </c>
      <c r="E488" s="24" t="s">
        <v>430</v>
      </c>
      <c r="F488" s="24"/>
      <c r="G488" s="25">
        <f>G489</f>
        <v>5526</v>
      </c>
      <c r="H488" s="25">
        <f>H489</f>
        <v>-5526</v>
      </c>
      <c r="I488" s="25">
        <f>I489</f>
        <v>4139.6000000000004</v>
      </c>
      <c r="J488" s="36"/>
      <c r="K488" s="36"/>
      <c r="L488" s="16">
        <f t="shared" si="213"/>
        <v>4139.6000000000004</v>
      </c>
    </row>
    <row r="489" spans="1:15" hidden="1">
      <c r="A489" s="12" t="s">
        <v>80</v>
      </c>
      <c r="B489" s="24" t="s">
        <v>27</v>
      </c>
      <c r="C489" s="24" t="s">
        <v>57</v>
      </c>
      <c r="D489" s="24" t="s">
        <v>28</v>
      </c>
      <c r="E489" s="24" t="s">
        <v>430</v>
      </c>
      <c r="F489" s="24" t="s">
        <v>81</v>
      </c>
      <c r="G489" s="25">
        <v>5526</v>
      </c>
      <c r="H489" s="26">
        <v>-5526</v>
      </c>
      <c r="I489" s="27">
        <v>4139.6000000000004</v>
      </c>
      <c r="J489" s="27"/>
      <c r="K489" s="27"/>
      <c r="L489" s="16">
        <f t="shared" si="213"/>
        <v>4139.6000000000004</v>
      </c>
    </row>
    <row r="490" spans="1:15" ht="25.5" hidden="1">
      <c r="A490" s="107" t="s">
        <v>431</v>
      </c>
      <c r="B490" s="10" t="s">
        <v>27</v>
      </c>
      <c r="C490" s="10" t="s">
        <v>57</v>
      </c>
      <c r="D490" s="10" t="s">
        <v>28</v>
      </c>
      <c r="E490" s="10" t="s">
        <v>432</v>
      </c>
      <c r="F490" s="10"/>
      <c r="G490" s="11">
        <f>G491+G493</f>
        <v>0</v>
      </c>
      <c r="H490" s="11">
        <f>H491+H493</f>
        <v>7000</v>
      </c>
      <c r="I490" s="11">
        <f>I491+I493</f>
        <v>-5250</v>
      </c>
      <c r="J490" s="11">
        <f>J491+J493</f>
        <v>0</v>
      </c>
      <c r="K490" s="11">
        <f t="shared" ref="K490:L490" si="215">K491+K493</f>
        <v>0</v>
      </c>
      <c r="L490" s="11">
        <f t="shared" si="215"/>
        <v>1749.9999999999995</v>
      </c>
    </row>
    <row r="491" spans="1:15" ht="25.5" hidden="1">
      <c r="A491" s="100" t="s">
        <v>429</v>
      </c>
      <c r="B491" s="24" t="s">
        <v>27</v>
      </c>
      <c r="C491" s="24" t="s">
        <v>57</v>
      </c>
      <c r="D491" s="24" t="s">
        <v>28</v>
      </c>
      <c r="E491" s="24" t="s">
        <v>432</v>
      </c>
      <c r="F491" s="24"/>
      <c r="G491" s="25">
        <f>G492</f>
        <v>0</v>
      </c>
      <c r="H491" s="25">
        <f>H492</f>
        <v>1474</v>
      </c>
      <c r="I491" s="25">
        <f>I492</f>
        <v>-1110.4000000000001</v>
      </c>
      <c r="J491" s="36"/>
      <c r="K491" s="36"/>
      <c r="L491" s="16">
        <f t="shared" si="213"/>
        <v>363.59999999999991</v>
      </c>
      <c r="O491" s="8"/>
    </row>
    <row r="492" spans="1:15" hidden="1">
      <c r="A492" s="12" t="s">
        <v>30</v>
      </c>
      <c r="B492" s="24" t="s">
        <v>27</v>
      </c>
      <c r="C492" s="24" t="s">
        <v>57</v>
      </c>
      <c r="D492" s="24" t="s">
        <v>28</v>
      </c>
      <c r="E492" s="24" t="s">
        <v>432</v>
      </c>
      <c r="F492" s="24" t="s">
        <v>192</v>
      </c>
      <c r="G492" s="25"/>
      <c r="H492" s="26">
        <v>1474</v>
      </c>
      <c r="I492" s="27">
        <v>-1110.4000000000001</v>
      </c>
      <c r="J492" s="27"/>
      <c r="K492" s="27"/>
      <c r="L492" s="16">
        <f t="shared" si="213"/>
        <v>363.59999999999991</v>
      </c>
    </row>
    <row r="493" spans="1:15" ht="25.5" hidden="1">
      <c r="A493" s="100" t="s">
        <v>429</v>
      </c>
      <c r="B493" s="24" t="s">
        <v>27</v>
      </c>
      <c r="C493" s="24" t="s">
        <v>57</v>
      </c>
      <c r="D493" s="24" t="s">
        <v>28</v>
      </c>
      <c r="E493" s="24" t="s">
        <v>432</v>
      </c>
      <c r="F493" s="24"/>
      <c r="G493" s="25">
        <f>G494</f>
        <v>0</v>
      </c>
      <c r="H493" s="25">
        <f>H494</f>
        <v>5526</v>
      </c>
      <c r="I493" s="25">
        <f>I494</f>
        <v>-4139.6000000000004</v>
      </c>
      <c r="J493" s="36"/>
      <c r="K493" s="36"/>
      <c r="L493" s="16">
        <f t="shared" si="213"/>
        <v>1386.3999999999996</v>
      </c>
      <c r="M493" s="8"/>
    </row>
    <row r="494" spans="1:15" hidden="1">
      <c r="A494" s="12" t="s">
        <v>80</v>
      </c>
      <c r="B494" s="24" t="s">
        <v>27</v>
      </c>
      <c r="C494" s="24" t="s">
        <v>57</v>
      </c>
      <c r="D494" s="24" t="s">
        <v>28</v>
      </c>
      <c r="E494" s="24" t="s">
        <v>432</v>
      </c>
      <c r="F494" s="24" t="s">
        <v>81</v>
      </c>
      <c r="G494" s="25"/>
      <c r="H494" s="26">
        <v>5526</v>
      </c>
      <c r="I494" s="27">
        <v>-4139.6000000000004</v>
      </c>
      <c r="J494" s="27"/>
      <c r="K494" s="27"/>
      <c r="L494" s="16">
        <f t="shared" si="213"/>
        <v>1386.3999999999996</v>
      </c>
    </row>
    <row r="495" spans="1:15" s="31" customFormat="1" ht="66" hidden="1" customHeight="1">
      <c r="A495" s="107" t="s">
        <v>433</v>
      </c>
      <c r="B495" s="10" t="s">
        <v>27</v>
      </c>
      <c r="C495" s="10" t="s">
        <v>57</v>
      </c>
      <c r="D495" s="10" t="s">
        <v>28</v>
      </c>
      <c r="E495" s="10" t="s">
        <v>434</v>
      </c>
      <c r="F495" s="10"/>
      <c r="G495" s="11">
        <f>G496+G497+G499+G500+G501+G498</f>
        <v>105181</v>
      </c>
      <c r="H495" s="11">
        <f>H496+H497+H499+H500+H501+H498</f>
        <v>0</v>
      </c>
      <c r="I495" s="11">
        <f>I496+I497+I499+I500+I501+I498</f>
        <v>12561.441000000001</v>
      </c>
      <c r="J495" s="11">
        <f>J496+J497+J499+J500+J501+J498</f>
        <v>0</v>
      </c>
      <c r="K495" s="11">
        <f t="shared" ref="K495:L495" si="216">K496+K497+K499+K500+K501+K498</f>
        <v>-83</v>
      </c>
      <c r="L495" s="11">
        <f t="shared" si="216"/>
        <v>117659.44100000001</v>
      </c>
    </row>
    <row r="496" spans="1:15" hidden="1">
      <c r="A496" s="12" t="s">
        <v>30</v>
      </c>
      <c r="B496" s="24" t="s">
        <v>27</v>
      </c>
      <c r="C496" s="24" t="s">
        <v>57</v>
      </c>
      <c r="D496" s="24" t="s">
        <v>28</v>
      </c>
      <c r="E496" s="24" t="s">
        <v>434</v>
      </c>
      <c r="F496" s="24" t="s">
        <v>192</v>
      </c>
      <c r="G496" s="25">
        <v>65844</v>
      </c>
      <c r="H496" s="26"/>
      <c r="I496" s="27">
        <v>12561.441000000001</v>
      </c>
      <c r="J496" s="27"/>
      <c r="K496" s="27">
        <v>-66.099999999999994</v>
      </c>
      <c r="L496" s="16">
        <f t="shared" si="213"/>
        <v>78339.341</v>
      </c>
    </row>
    <row r="497" spans="1:14" ht="25.5" hidden="1">
      <c r="A497" s="28" t="s">
        <v>35</v>
      </c>
      <c r="B497" s="24" t="s">
        <v>27</v>
      </c>
      <c r="C497" s="24" t="s">
        <v>57</v>
      </c>
      <c r="D497" s="24" t="s">
        <v>28</v>
      </c>
      <c r="E497" s="24" t="s">
        <v>434</v>
      </c>
      <c r="F497" s="24" t="s">
        <v>193</v>
      </c>
      <c r="G497" s="25">
        <v>1965.6</v>
      </c>
      <c r="H497" s="26"/>
      <c r="I497" s="27"/>
      <c r="J497" s="27"/>
      <c r="K497" s="27"/>
      <c r="L497" s="16">
        <f t="shared" si="213"/>
        <v>1965.6</v>
      </c>
    </row>
    <row r="498" spans="1:14" ht="25.5" hidden="1">
      <c r="A498" s="28" t="s">
        <v>41</v>
      </c>
      <c r="B498" s="24" t="s">
        <v>27</v>
      </c>
      <c r="C498" s="24" t="s">
        <v>57</v>
      </c>
      <c r="D498" s="24" t="s">
        <v>28</v>
      </c>
      <c r="E498" s="24" t="s">
        <v>434</v>
      </c>
      <c r="F498" s="24" t="s">
        <v>42</v>
      </c>
      <c r="G498" s="25">
        <v>527.5</v>
      </c>
      <c r="H498" s="26"/>
      <c r="I498" s="27"/>
      <c r="J498" s="27"/>
      <c r="K498" s="27"/>
      <c r="L498" s="16">
        <f t="shared" si="213"/>
        <v>527.5</v>
      </c>
    </row>
    <row r="499" spans="1:14" ht="25.5" hidden="1">
      <c r="A499" s="28" t="s">
        <v>43</v>
      </c>
      <c r="B499" s="24" t="s">
        <v>27</v>
      </c>
      <c r="C499" s="24" t="s">
        <v>57</v>
      </c>
      <c r="D499" s="24" t="s">
        <v>28</v>
      </c>
      <c r="E499" s="24" t="s">
        <v>434</v>
      </c>
      <c r="F499" s="24" t="s">
        <v>44</v>
      </c>
      <c r="G499" s="25">
        <v>35478.9</v>
      </c>
      <c r="H499" s="26"/>
      <c r="I499" s="27"/>
      <c r="J499" s="27"/>
      <c r="K499" s="27">
        <v>-16.899999999999999</v>
      </c>
      <c r="L499" s="16">
        <f t="shared" si="213"/>
        <v>35462</v>
      </c>
    </row>
    <row r="500" spans="1:14" ht="25.5" hidden="1">
      <c r="A500" s="30" t="s">
        <v>45</v>
      </c>
      <c r="B500" s="24" t="s">
        <v>27</v>
      </c>
      <c r="C500" s="24" t="s">
        <v>57</v>
      </c>
      <c r="D500" s="24" t="s">
        <v>28</v>
      </c>
      <c r="E500" s="24" t="s">
        <v>434</v>
      </c>
      <c r="F500" s="24" t="s">
        <v>46</v>
      </c>
      <c r="G500" s="25">
        <v>1225</v>
      </c>
      <c r="H500" s="26"/>
      <c r="I500" s="27"/>
      <c r="J500" s="27"/>
      <c r="K500" s="27"/>
      <c r="L500" s="16">
        <f t="shared" si="213"/>
        <v>1225</v>
      </c>
    </row>
    <row r="501" spans="1:14" ht="25.5" hidden="1">
      <c r="A501" s="30" t="s">
        <v>47</v>
      </c>
      <c r="B501" s="24" t="s">
        <v>27</v>
      </c>
      <c r="C501" s="24" t="s">
        <v>57</v>
      </c>
      <c r="D501" s="24" t="s">
        <v>28</v>
      </c>
      <c r="E501" s="24" t="s">
        <v>434</v>
      </c>
      <c r="F501" s="24" t="s">
        <v>48</v>
      </c>
      <c r="G501" s="25">
        <v>140</v>
      </c>
      <c r="H501" s="26"/>
      <c r="I501" s="27"/>
      <c r="J501" s="27"/>
      <c r="K501" s="27"/>
      <c r="L501" s="16">
        <f t="shared" si="213"/>
        <v>140</v>
      </c>
    </row>
    <row r="502" spans="1:14" s="31" customFormat="1" ht="25.5" hidden="1">
      <c r="A502" s="55" t="s">
        <v>435</v>
      </c>
      <c r="B502" s="10" t="s">
        <v>27</v>
      </c>
      <c r="C502" s="10" t="s">
        <v>57</v>
      </c>
      <c r="D502" s="10" t="s">
        <v>28</v>
      </c>
      <c r="E502" s="10" t="s">
        <v>432</v>
      </c>
      <c r="F502" s="10"/>
      <c r="G502" s="49">
        <f>G503+G507</f>
        <v>353893</v>
      </c>
      <c r="H502" s="49">
        <f>H503+H507</f>
        <v>0</v>
      </c>
      <c r="I502" s="49">
        <f>I503+I507</f>
        <v>66087.8465</v>
      </c>
      <c r="J502" s="49">
        <f>J503+J507</f>
        <v>0</v>
      </c>
      <c r="K502" s="49">
        <f t="shared" ref="K502:L502" si="217">K503+K507</f>
        <v>0</v>
      </c>
      <c r="L502" s="49">
        <f t="shared" si="217"/>
        <v>419980.84649999999</v>
      </c>
      <c r="M502" s="108"/>
      <c r="N502" s="109"/>
    </row>
    <row r="503" spans="1:14" ht="25.5" hidden="1">
      <c r="A503" s="38" t="s">
        <v>436</v>
      </c>
      <c r="B503" s="24" t="s">
        <v>27</v>
      </c>
      <c r="C503" s="24" t="s">
        <v>57</v>
      </c>
      <c r="D503" s="24" t="s">
        <v>28</v>
      </c>
      <c r="E503" s="24" t="s">
        <v>432</v>
      </c>
      <c r="F503" s="24"/>
      <c r="G503" s="25">
        <f>G504+G506+G505</f>
        <v>64094.200000000004</v>
      </c>
      <c r="H503" s="25">
        <f>H504+H506+H505</f>
        <v>0</v>
      </c>
      <c r="I503" s="25">
        <f>I504+I506+I505</f>
        <v>12048.246500000001</v>
      </c>
      <c r="J503" s="36"/>
      <c r="K503" s="36"/>
      <c r="L503" s="16">
        <f t="shared" si="213"/>
        <v>76142.446500000005</v>
      </c>
    </row>
    <row r="504" spans="1:14" hidden="1">
      <c r="A504" s="12" t="s">
        <v>30</v>
      </c>
      <c r="B504" s="24" t="s">
        <v>27</v>
      </c>
      <c r="C504" s="24" t="s">
        <v>57</v>
      </c>
      <c r="D504" s="24" t="s">
        <v>28</v>
      </c>
      <c r="E504" s="24" t="s">
        <v>432</v>
      </c>
      <c r="F504" s="24" t="s">
        <v>192</v>
      </c>
      <c r="G504" s="25">
        <v>61286.3</v>
      </c>
      <c r="H504" s="26"/>
      <c r="I504" s="27">
        <f>144.2+11903.9465</f>
        <v>12048.146500000001</v>
      </c>
      <c r="J504" s="27"/>
      <c r="K504" s="27"/>
      <c r="L504" s="16">
        <f t="shared" si="213"/>
        <v>73334.446500000005</v>
      </c>
    </row>
    <row r="505" spans="1:14" ht="25.5" hidden="1">
      <c r="A505" s="28" t="s">
        <v>41</v>
      </c>
      <c r="B505" s="24" t="s">
        <v>27</v>
      </c>
      <c r="C505" s="24" t="s">
        <v>57</v>
      </c>
      <c r="D505" s="24" t="s">
        <v>28</v>
      </c>
      <c r="E505" s="24" t="s">
        <v>432</v>
      </c>
      <c r="F505" s="24" t="s">
        <v>42</v>
      </c>
      <c r="G505" s="25">
        <v>791</v>
      </c>
      <c r="H505" s="26"/>
      <c r="I505" s="27"/>
      <c r="J505" s="27"/>
      <c r="K505" s="27"/>
      <c r="L505" s="16">
        <f t="shared" si="213"/>
        <v>791</v>
      </c>
    </row>
    <row r="506" spans="1:14" ht="25.5" hidden="1">
      <c r="A506" s="28" t="s">
        <v>43</v>
      </c>
      <c r="B506" s="24" t="s">
        <v>27</v>
      </c>
      <c r="C506" s="24" t="s">
        <v>57</v>
      </c>
      <c r="D506" s="24" t="s">
        <v>28</v>
      </c>
      <c r="E506" s="24" t="s">
        <v>432</v>
      </c>
      <c r="F506" s="24" t="s">
        <v>44</v>
      </c>
      <c r="G506" s="25">
        <v>2016.9</v>
      </c>
      <c r="H506" s="26"/>
      <c r="I506" s="27">
        <v>0.1</v>
      </c>
      <c r="J506" s="27"/>
      <c r="K506" s="27"/>
      <c r="L506" s="16">
        <f t="shared" si="213"/>
        <v>2017</v>
      </c>
    </row>
    <row r="507" spans="1:14" ht="25.5" hidden="1">
      <c r="A507" s="38" t="s">
        <v>436</v>
      </c>
      <c r="B507" s="24" t="s">
        <v>27</v>
      </c>
      <c r="C507" s="24" t="s">
        <v>57</v>
      </c>
      <c r="D507" s="24" t="s">
        <v>28</v>
      </c>
      <c r="E507" s="24" t="s">
        <v>432</v>
      </c>
      <c r="F507" s="24"/>
      <c r="G507" s="25">
        <f>G508+G509</f>
        <v>289798.8</v>
      </c>
      <c r="H507" s="25">
        <f>H508+H509</f>
        <v>0</v>
      </c>
      <c r="I507" s="25">
        <f>I508+I509</f>
        <v>54039.6</v>
      </c>
      <c r="J507" s="25"/>
      <c r="K507" s="36"/>
      <c r="L507" s="16">
        <f t="shared" si="213"/>
        <v>343838.39999999997</v>
      </c>
    </row>
    <row r="508" spans="1:14" ht="38.25" hidden="1">
      <c r="A508" s="28" t="s">
        <v>86</v>
      </c>
      <c r="B508" s="24" t="s">
        <v>27</v>
      </c>
      <c r="C508" s="24" t="s">
        <v>57</v>
      </c>
      <c r="D508" s="24" t="s">
        <v>28</v>
      </c>
      <c r="E508" s="24" t="s">
        <v>432</v>
      </c>
      <c r="F508" s="24" t="s">
        <v>87</v>
      </c>
      <c r="G508" s="25">
        <v>289798.8</v>
      </c>
      <c r="H508" s="26">
        <v>-1977.5</v>
      </c>
      <c r="I508" s="27">
        <f>280.2+53759.4</f>
        <v>54039.6</v>
      </c>
      <c r="J508" s="27"/>
      <c r="K508" s="27"/>
      <c r="L508" s="16">
        <f t="shared" si="213"/>
        <v>341860.89999999997</v>
      </c>
    </row>
    <row r="509" spans="1:14" hidden="1">
      <c r="A509" s="12" t="s">
        <v>80</v>
      </c>
      <c r="B509" s="24" t="s">
        <v>27</v>
      </c>
      <c r="C509" s="24" t="s">
        <v>57</v>
      </c>
      <c r="D509" s="24" t="s">
        <v>28</v>
      </c>
      <c r="E509" s="24" t="s">
        <v>432</v>
      </c>
      <c r="F509" s="24" t="s">
        <v>81</v>
      </c>
      <c r="G509" s="25"/>
      <c r="H509" s="26">
        <v>1977.5</v>
      </c>
      <c r="I509" s="27"/>
      <c r="J509" s="27"/>
      <c r="K509" s="27"/>
      <c r="L509" s="16">
        <f t="shared" si="213"/>
        <v>1977.5</v>
      </c>
    </row>
    <row r="510" spans="1:14" s="20" customFormat="1" ht="38.25" hidden="1">
      <c r="A510" s="101" t="s">
        <v>437</v>
      </c>
      <c r="B510" s="10" t="s">
        <v>27</v>
      </c>
      <c r="C510" s="10" t="s">
        <v>57</v>
      </c>
      <c r="D510" s="10" t="s">
        <v>28</v>
      </c>
      <c r="E510" s="10" t="s">
        <v>438</v>
      </c>
      <c r="F510" s="10"/>
      <c r="G510" s="11">
        <f>G511+G512</f>
        <v>0</v>
      </c>
      <c r="H510" s="11">
        <f>H511+H512</f>
        <v>3481.3000400000001</v>
      </c>
      <c r="I510" s="11">
        <f>I511+I512</f>
        <v>6121.8209999999999</v>
      </c>
      <c r="J510" s="11">
        <f>J511+J512</f>
        <v>0</v>
      </c>
      <c r="K510" s="11">
        <f t="shared" ref="K510:L510" si="218">K511+K512</f>
        <v>0</v>
      </c>
      <c r="L510" s="11">
        <f t="shared" si="218"/>
        <v>9603.12104</v>
      </c>
    </row>
    <row r="511" spans="1:14" ht="25.5" hidden="1">
      <c r="A511" s="28" t="s">
        <v>35</v>
      </c>
      <c r="B511" s="24" t="s">
        <v>27</v>
      </c>
      <c r="C511" s="24" t="s">
        <v>57</v>
      </c>
      <c r="D511" s="24" t="s">
        <v>28</v>
      </c>
      <c r="E511" s="24" t="s">
        <v>438</v>
      </c>
      <c r="F511" s="24" t="s">
        <v>193</v>
      </c>
      <c r="G511" s="25"/>
      <c r="H511" s="26">
        <v>1972.2185999999999</v>
      </c>
      <c r="I511" s="27">
        <f>1783.054+9.1</f>
        <v>1792.154</v>
      </c>
      <c r="J511" s="27"/>
      <c r="K511" s="27"/>
      <c r="L511" s="16">
        <f t="shared" si="213"/>
        <v>3764.3725999999997</v>
      </c>
    </row>
    <row r="512" spans="1:14" hidden="1">
      <c r="A512" s="12" t="s">
        <v>80</v>
      </c>
      <c r="B512" s="24" t="s">
        <v>27</v>
      </c>
      <c r="C512" s="24" t="s">
        <v>57</v>
      </c>
      <c r="D512" s="24" t="s">
        <v>28</v>
      </c>
      <c r="E512" s="24" t="s">
        <v>438</v>
      </c>
      <c r="F512" s="24" t="s">
        <v>81</v>
      </c>
      <c r="G512" s="25"/>
      <c r="H512" s="26">
        <v>1509.0814399999999</v>
      </c>
      <c r="I512" s="27">
        <f>3727.402+602.265</f>
        <v>4329.6670000000004</v>
      </c>
      <c r="J512" s="27"/>
      <c r="K512" s="27"/>
      <c r="L512" s="16">
        <f t="shared" si="213"/>
        <v>5838.7484400000003</v>
      </c>
    </row>
    <row r="513" spans="1:12" s="31" customFormat="1" ht="38.25" hidden="1">
      <c r="A513" s="55" t="s">
        <v>439</v>
      </c>
      <c r="B513" s="10" t="s">
        <v>27</v>
      </c>
      <c r="C513" s="10" t="s">
        <v>57</v>
      </c>
      <c r="D513" s="10" t="s">
        <v>28</v>
      </c>
      <c r="E513" s="10" t="s">
        <v>440</v>
      </c>
      <c r="F513" s="10"/>
      <c r="G513" s="11">
        <f>G517+G514+G515+G518+G519+G516</f>
        <v>114014.00000000001</v>
      </c>
      <c r="H513" s="11">
        <f>H517+H514+H515+H518+H519+H516</f>
        <v>0</v>
      </c>
      <c r="I513" s="11">
        <f>I517+I514+I515+I518+I519+I516</f>
        <v>2311.962</v>
      </c>
      <c r="J513" s="11">
        <f>J517+J514+J515+J518+J519+J516</f>
        <v>0</v>
      </c>
      <c r="K513" s="11">
        <f t="shared" ref="K513:L513" si="219">K517+K514+K515+K518+K519+K516</f>
        <v>0</v>
      </c>
      <c r="L513" s="11">
        <f t="shared" si="219"/>
        <v>116325.96200000001</v>
      </c>
    </row>
    <row r="514" spans="1:12" hidden="1">
      <c r="A514" s="12" t="s">
        <v>30</v>
      </c>
      <c r="B514" s="24" t="s">
        <v>27</v>
      </c>
      <c r="C514" s="24" t="s">
        <v>57</v>
      </c>
      <c r="D514" s="24" t="s">
        <v>28</v>
      </c>
      <c r="E514" s="24" t="s">
        <v>440</v>
      </c>
      <c r="F514" s="24" t="s">
        <v>192</v>
      </c>
      <c r="G514" s="25">
        <v>53804.535000000003</v>
      </c>
      <c r="H514" s="26"/>
      <c r="I514" s="27">
        <v>2311.962</v>
      </c>
      <c r="J514" s="27"/>
      <c r="K514" s="27"/>
      <c r="L514" s="16">
        <f t="shared" si="213"/>
        <v>56116.497000000003</v>
      </c>
    </row>
    <row r="515" spans="1:12" ht="25.5" hidden="1">
      <c r="A515" s="28" t="s">
        <v>35</v>
      </c>
      <c r="B515" s="24" t="s">
        <v>27</v>
      </c>
      <c r="C515" s="24" t="s">
        <v>57</v>
      </c>
      <c r="D515" s="24" t="s">
        <v>28</v>
      </c>
      <c r="E515" s="24" t="s">
        <v>440</v>
      </c>
      <c r="F515" s="24" t="s">
        <v>193</v>
      </c>
      <c r="G515" s="25">
        <v>3003.2550000000001</v>
      </c>
      <c r="H515" s="26"/>
      <c r="I515" s="27">
        <f>25.5</f>
        <v>25.5</v>
      </c>
      <c r="J515" s="27"/>
      <c r="K515" s="27"/>
      <c r="L515" s="16">
        <f t="shared" si="213"/>
        <v>3028.7550000000001</v>
      </c>
    </row>
    <row r="516" spans="1:12" ht="25.5" hidden="1">
      <c r="A516" s="28" t="s">
        <v>41</v>
      </c>
      <c r="B516" s="24" t="s">
        <v>27</v>
      </c>
      <c r="C516" s="24" t="s">
        <v>57</v>
      </c>
      <c r="D516" s="24" t="s">
        <v>28</v>
      </c>
      <c r="E516" s="24" t="s">
        <v>440</v>
      </c>
      <c r="F516" s="24" t="s">
        <v>42</v>
      </c>
      <c r="G516" s="25">
        <v>829.20500000000004</v>
      </c>
      <c r="H516" s="26"/>
      <c r="I516" s="27"/>
      <c r="J516" s="27"/>
      <c r="K516" s="27"/>
      <c r="L516" s="16">
        <f t="shared" si="213"/>
        <v>829.20500000000004</v>
      </c>
    </row>
    <row r="517" spans="1:12" ht="25.5" hidden="1">
      <c r="A517" s="28" t="s">
        <v>43</v>
      </c>
      <c r="B517" s="24" t="s">
        <v>27</v>
      </c>
      <c r="C517" s="24" t="s">
        <v>57</v>
      </c>
      <c r="D517" s="24" t="s">
        <v>28</v>
      </c>
      <c r="E517" s="24" t="s">
        <v>440</v>
      </c>
      <c r="F517" s="24" t="s">
        <v>44</v>
      </c>
      <c r="G517" s="25">
        <v>55142.080999999998</v>
      </c>
      <c r="H517" s="26"/>
      <c r="I517" s="27">
        <v>-30.5</v>
      </c>
      <c r="J517" s="27"/>
      <c r="K517" s="27"/>
      <c r="L517" s="16">
        <f t="shared" si="213"/>
        <v>55111.580999999998</v>
      </c>
    </row>
    <row r="518" spans="1:12" ht="25.5" hidden="1">
      <c r="A518" s="30" t="s">
        <v>45</v>
      </c>
      <c r="B518" s="24" t="s">
        <v>27</v>
      </c>
      <c r="C518" s="24" t="s">
        <v>57</v>
      </c>
      <c r="D518" s="24" t="s">
        <v>28</v>
      </c>
      <c r="E518" s="24" t="s">
        <v>440</v>
      </c>
      <c r="F518" s="24" t="s">
        <v>46</v>
      </c>
      <c r="G518" s="25">
        <v>1212.7380000000001</v>
      </c>
      <c r="H518" s="26"/>
      <c r="I518" s="27"/>
      <c r="J518" s="27"/>
      <c r="K518" s="27"/>
      <c r="L518" s="16">
        <f t="shared" si="213"/>
        <v>1212.7380000000001</v>
      </c>
    </row>
    <row r="519" spans="1:12" ht="25.5" hidden="1">
      <c r="A519" s="30" t="s">
        <v>47</v>
      </c>
      <c r="B519" s="24" t="s">
        <v>27</v>
      </c>
      <c r="C519" s="24" t="s">
        <v>57</v>
      </c>
      <c r="D519" s="24" t="s">
        <v>28</v>
      </c>
      <c r="E519" s="24" t="s">
        <v>440</v>
      </c>
      <c r="F519" s="24" t="s">
        <v>48</v>
      </c>
      <c r="G519" s="25">
        <v>22.186</v>
      </c>
      <c r="H519" s="26"/>
      <c r="I519" s="27">
        <v>5</v>
      </c>
      <c r="J519" s="27"/>
      <c r="K519" s="27"/>
      <c r="L519" s="16">
        <f t="shared" si="213"/>
        <v>27.186</v>
      </c>
    </row>
    <row r="520" spans="1:12" ht="25.5" hidden="1">
      <c r="A520" s="97" t="s">
        <v>1006</v>
      </c>
      <c r="B520" s="117" t="s">
        <v>27</v>
      </c>
      <c r="C520" s="117" t="s">
        <v>57</v>
      </c>
      <c r="D520" s="117" t="s">
        <v>28</v>
      </c>
      <c r="E520" s="117" t="s">
        <v>1005</v>
      </c>
      <c r="F520" s="117"/>
      <c r="G520" s="118">
        <f>G521+G522</f>
        <v>0</v>
      </c>
      <c r="H520" s="118">
        <f t="shared" ref="H520:L520" si="220">H521+H522</f>
        <v>0</v>
      </c>
      <c r="I520" s="118">
        <f t="shared" si="220"/>
        <v>0</v>
      </c>
      <c r="J520" s="118">
        <f t="shared" si="220"/>
        <v>0</v>
      </c>
      <c r="K520" s="118">
        <f t="shared" si="220"/>
        <v>500</v>
      </c>
      <c r="L520" s="118">
        <f t="shared" si="220"/>
        <v>500</v>
      </c>
    </row>
    <row r="521" spans="1:12" ht="25.5" hidden="1">
      <c r="A521" s="28" t="s">
        <v>43</v>
      </c>
      <c r="B521" s="24" t="s">
        <v>27</v>
      </c>
      <c r="C521" s="24" t="s">
        <v>57</v>
      </c>
      <c r="D521" s="24" t="s">
        <v>28</v>
      </c>
      <c r="E521" s="24" t="s">
        <v>1005</v>
      </c>
      <c r="F521" s="24" t="s">
        <v>44</v>
      </c>
      <c r="G521" s="25"/>
      <c r="H521" s="26"/>
      <c r="I521" s="27"/>
      <c r="J521" s="27"/>
      <c r="K521" s="27">
        <v>24.777000000000001</v>
      </c>
      <c r="L521" s="15">
        <f>K521+J521+I521+H521+G521</f>
        <v>24.777000000000001</v>
      </c>
    </row>
    <row r="522" spans="1:12" hidden="1">
      <c r="A522" s="12" t="s">
        <v>80</v>
      </c>
      <c r="B522" s="24" t="s">
        <v>27</v>
      </c>
      <c r="C522" s="24" t="s">
        <v>57</v>
      </c>
      <c r="D522" s="24" t="s">
        <v>28</v>
      </c>
      <c r="E522" s="24" t="s">
        <v>1005</v>
      </c>
      <c r="F522" s="24" t="s">
        <v>81</v>
      </c>
      <c r="G522" s="25"/>
      <c r="H522" s="26"/>
      <c r="I522" s="27"/>
      <c r="J522" s="27"/>
      <c r="K522" s="27">
        <v>475.22300000000001</v>
      </c>
      <c r="L522" s="15">
        <f>K522+J522+I522+H522+G522</f>
        <v>475.22300000000001</v>
      </c>
    </row>
    <row r="523" spans="1:12" s="20" customFormat="1" ht="25.5" hidden="1">
      <c r="A523" s="97" t="s">
        <v>1004</v>
      </c>
      <c r="B523" s="117" t="s">
        <v>27</v>
      </c>
      <c r="C523" s="117" t="s">
        <v>57</v>
      </c>
      <c r="D523" s="117" t="s">
        <v>28</v>
      </c>
      <c r="E523" s="117" t="s">
        <v>1003</v>
      </c>
      <c r="F523" s="117"/>
      <c r="G523" s="118">
        <f>G524+G525</f>
        <v>0</v>
      </c>
      <c r="H523" s="118">
        <f t="shared" ref="H523:L523" si="221">H524+H525</f>
        <v>0</v>
      </c>
      <c r="I523" s="118">
        <f t="shared" si="221"/>
        <v>0</v>
      </c>
      <c r="J523" s="118">
        <f t="shared" si="221"/>
        <v>0</v>
      </c>
      <c r="K523" s="118">
        <f t="shared" si="221"/>
        <v>1236</v>
      </c>
      <c r="L523" s="118">
        <f t="shared" si="221"/>
        <v>1236</v>
      </c>
    </row>
    <row r="524" spans="1:12" ht="25.5" hidden="1">
      <c r="A524" s="28" t="s">
        <v>43</v>
      </c>
      <c r="B524" s="24" t="s">
        <v>27</v>
      </c>
      <c r="C524" s="24" t="s">
        <v>57</v>
      </c>
      <c r="D524" s="24" t="s">
        <v>28</v>
      </c>
      <c r="E524" s="24" t="s">
        <v>1003</v>
      </c>
      <c r="F524" s="24" t="s">
        <v>44</v>
      </c>
      <c r="G524" s="25"/>
      <c r="H524" s="26"/>
      <c r="I524" s="27"/>
      <c r="J524" s="27"/>
      <c r="K524" s="27">
        <v>407.5</v>
      </c>
      <c r="L524" s="15">
        <f>G524+H524+I524+J524+K524</f>
        <v>407.5</v>
      </c>
    </row>
    <row r="525" spans="1:12" hidden="1">
      <c r="A525" s="12" t="s">
        <v>80</v>
      </c>
      <c r="B525" s="24" t="s">
        <v>27</v>
      </c>
      <c r="C525" s="24" t="s">
        <v>57</v>
      </c>
      <c r="D525" s="24" t="s">
        <v>28</v>
      </c>
      <c r="E525" s="24" t="s">
        <v>1003</v>
      </c>
      <c r="F525" s="24" t="s">
        <v>81</v>
      </c>
      <c r="G525" s="25"/>
      <c r="H525" s="26"/>
      <c r="I525" s="27"/>
      <c r="J525" s="27"/>
      <c r="K525" s="27">
        <v>828.5</v>
      </c>
      <c r="L525" s="15">
        <f>G525+H525+I525+J525+K525</f>
        <v>828.5</v>
      </c>
    </row>
    <row r="526" spans="1:12" s="20" customFormat="1" ht="63.75" hidden="1">
      <c r="A526" s="61" t="s">
        <v>441</v>
      </c>
      <c r="B526" s="10" t="s">
        <v>27</v>
      </c>
      <c r="C526" s="10" t="s">
        <v>57</v>
      </c>
      <c r="D526" s="10" t="s">
        <v>28</v>
      </c>
      <c r="E526" s="10" t="s">
        <v>442</v>
      </c>
      <c r="F526" s="10"/>
      <c r="G526" s="11">
        <f>G527+G528</f>
        <v>0</v>
      </c>
      <c r="H526" s="11">
        <f>H527+H528</f>
        <v>0</v>
      </c>
      <c r="I526" s="11">
        <f>I527+I528</f>
        <v>0</v>
      </c>
      <c r="J526" s="11">
        <f>J527+J528</f>
        <v>8160</v>
      </c>
      <c r="K526" s="11">
        <f t="shared" ref="K526:L526" si="222">K527+K528</f>
        <v>0</v>
      </c>
      <c r="L526" s="11">
        <f t="shared" si="222"/>
        <v>8160</v>
      </c>
    </row>
    <row r="527" spans="1:12" hidden="1">
      <c r="A527" s="12" t="s">
        <v>30</v>
      </c>
      <c r="B527" s="24" t="s">
        <v>27</v>
      </c>
      <c r="C527" s="24" t="s">
        <v>57</v>
      </c>
      <c r="D527" s="24" t="s">
        <v>28</v>
      </c>
      <c r="E527" s="24" t="s">
        <v>442</v>
      </c>
      <c r="F527" s="24" t="s">
        <v>192</v>
      </c>
      <c r="G527" s="25"/>
      <c r="H527" s="26"/>
      <c r="I527" s="27"/>
      <c r="J527" s="27">
        <f>2383.4+3382</f>
        <v>5765.4</v>
      </c>
      <c r="K527" s="27"/>
      <c r="L527" s="16">
        <f t="shared" si="213"/>
        <v>5765.4</v>
      </c>
    </row>
    <row r="528" spans="1:12" ht="38.25" hidden="1">
      <c r="A528" s="28" t="s">
        <v>86</v>
      </c>
      <c r="B528" s="24" t="s">
        <v>27</v>
      </c>
      <c r="C528" s="24" t="s">
        <v>57</v>
      </c>
      <c r="D528" s="24" t="s">
        <v>28</v>
      </c>
      <c r="E528" s="24" t="s">
        <v>442</v>
      </c>
      <c r="F528" s="24" t="s">
        <v>87</v>
      </c>
      <c r="G528" s="25"/>
      <c r="H528" s="26"/>
      <c r="I528" s="27"/>
      <c r="J528" s="27">
        <f>2164.6+230</f>
        <v>2394.6</v>
      </c>
      <c r="K528" s="27"/>
      <c r="L528" s="16">
        <f t="shared" si="213"/>
        <v>2394.6</v>
      </c>
    </row>
    <row r="529" spans="1:12" s="20" customFormat="1" ht="25.5" hidden="1">
      <c r="A529" s="63" t="s">
        <v>443</v>
      </c>
      <c r="B529" s="22" t="s">
        <v>27</v>
      </c>
      <c r="C529" s="22" t="s">
        <v>57</v>
      </c>
      <c r="D529" s="22" t="s">
        <v>28</v>
      </c>
      <c r="E529" s="22" t="s">
        <v>444</v>
      </c>
      <c r="F529" s="22"/>
      <c r="G529" s="23">
        <f>G530</f>
        <v>0</v>
      </c>
      <c r="H529" s="23">
        <f>H530</f>
        <v>0</v>
      </c>
      <c r="I529" s="23">
        <f>I530</f>
        <v>3383</v>
      </c>
      <c r="J529" s="23">
        <f>J530</f>
        <v>-2500</v>
      </c>
      <c r="K529" s="23">
        <f t="shared" ref="K529:L529" si="223">K530</f>
        <v>0</v>
      </c>
      <c r="L529" s="23">
        <f t="shared" si="223"/>
        <v>883</v>
      </c>
    </row>
    <row r="530" spans="1:12" ht="38.25" hidden="1">
      <c r="A530" s="30" t="s">
        <v>173</v>
      </c>
      <c r="B530" s="24" t="s">
        <v>27</v>
      </c>
      <c r="C530" s="24" t="s">
        <v>57</v>
      </c>
      <c r="D530" s="24" t="s">
        <v>28</v>
      </c>
      <c r="E530" s="24" t="s">
        <v>444</v>
      </c>
      <c r="F530" s="24" t="s">
        <v>174</v>
      </c>
      <c r="G530" s="25"/>
      <c r="H530" s="26"/>
      <c r="I530" s="27">
        <v>3383</v>
      </c>
      <c r="J530" s="27">
        <v>-2500</v>
      </c>
      <c r="K530" s="27"/>
      <c r="L530" s="16">
        <f t="shared" si="213"/>
        <v>883</v>
      </c>
    </row>
    <row r="531" spans="1:12" s="20" customFormat="1" hidden="1">
      <c r="A531" s="63" t="s">
        <v>445</v>
      </c>
      <c r="B531" s="22" t="s">
        <v>27</v>
      </c>
      <c r="C531" s="22" t="s">
        <v>57</v>
      </c>
      <c r="D531" s="22" t="s">
        <v>28</v>
      </c>
      <c r="E531" s="22" t="s">
        <v>446</v>
      </c>
      <c r="F531" s="22"/>
      <c r="G531" s="23">
        <f>G532</f>
        <v>0</v>
      </c>
      <c r="H531" s="23">
        <f>H532</f>
        <v>0</v>
      </c>
      <c r="I531" s="23">
        <f>I532</f>
        <v>3168</v>
      </c>
      <c r="J531" s="23">
        <f>J532</f>
        <v>0</v>
      </c>
      <c r="K531" s="23">
        <f t="shared" ref="K531:L531" si="224">K532</f>
        <v>0</v>
      </c>
      <c r="L531" s="23">
        <f t="shared" si="224"/>
        <v>3168</v>
      </c>
    </row>
    <row r="532" spans="1:12" ht="38.25" hidden="1">
      <c r="A532" s="30" t="s">
        <v>173</v>
      </c>
      <c r="B532" s="24" t="s">
        <v>27</v>
      </c>
      <c r="C532" s="24" t="s">
        <v>57</v>
      </c>
      <c r="D532" s="24" t="s">
        <v>28</v>
      </c>
      <c r="E532" s="24" t="s">
        <v>446</v>
      </c>
      <c r="F532" s="24" t="s">
        <v>174</v>
      </c>
      <c r="G532" s="25"/>
      <c r="H532" s="26"/>
      <c r="I532" s="27">
        <v>3168</v>
      </c>
      <c r="J532" s="27"/>
      <c r="K532" s="27"/>
      <c r="L532" s="16">
        <f t="shared" si="213"/>
        <v>3168</v>
      </c>
    </row>
    <row r="533" spans="1:12">
      <c r="A533" s="242" t="s">
        <v>447</v>
      </c>
      <c r="B533" s="243"/>
      <c r="C533" s="243" t="s">
        <v>57</v>
      </c>
      <c r="D533" s="243" t="s">
        <v>57</v>
      </c>
      <c r="E533" s="243"/>
      <c r="F533" s="243"/>
      <c r="G533" s="244">
        <f>G534+G545+G615</f>
        <v>18227.3</v>
      </c>
      <c r="H533" s="244">
        <f t="shared" ref="H533:L533" si="225">H534+H545+H615</f>
        <v>0</v>
      </c>
      <c r="I533" s="244">
        <f t="shared" si="225"/>
        <v>870</v>
      </c>
      <c r="J533" s="244">
        <f t="shared" si="225"/>
        <v>1631.7080000000001</v>
      </c>
      <c r="K533" s="244">
        <f t="shared" si="225"/>
        <v>0</v>
      </c>
      <c r="L533" s="244">
        <f t="shared" si="225"/>
        <v>20729.008000000002</v>
      </c>
    </row>
    <row r="534" spans="1:12" s="20" customFormat="1">
      <c r="A534" s="275" t="s">
        <v>448</v>
      </c>
      <c r="B534" s="243" t="s">
        <v>27</v>
      </c>
      <c r="C534" s="243" t="s">
        <v>57</v>
      </c>
      <c r="D534" s="243" t="s">
        <v>57</v>
      </c>
      <c r="E534" s="243" t="s">
        <v>449</v>
      </c>
      <c r="F534" s="243"/>
      <c r="G534" s="244">
        <f>G535+G538+G540+G542</f>
        <v>15249.3</v>
      </c>
      <c r="H534" s="244">
        <f>H535+H538+H540+H542</f>
        <v>0</v>
      </c>
      <c r="I534" s="244">
        <f>I535+I538+I540+I542</f>
        <v>800</v>
      </c>
      <c r="J534" s="244">
        <f>J535+J538+J540+J542</f>
        <v>1631.7080000000001</v>
      </c>
      <c r="K534" s="244">
        <f t="shared" ref="K534:L534" si="226">K535+K538+K540+K542</f>
        <v>0</v>
      </c>
      <c r="L534" s="244">
        <f t="shared" si="226"/>
        <v>17681.008000000002</v>
      </c>
    </row>
    <row r="535" spans="1:12" s="110" customFormat="1" ht="25.5">
      <c r="A535" s="268" t="s">
        <v>450</v>
      </c>
      <c r="B535" s="243" t="s">
        <v>27</v>
      </c>
      <c r="C535" s="243" t="s">
        <v>57</v>
      </c>
      <c r="D535" s="243" t="s">
        <v>57</v>
      </c>
      <c r="E535" s="243" t="s">
        <v>451</v>
      </c>
      <c r="F535" s="243"/>
      <c r="G535" s="244">
        <f>G537+G536</f>
        <v>4400</v>
      </c>
      <c r="H535" s="244">
        <f>H537+H536</f>
        <v>0</v>
      </c>
      <c r="I535" s="244">
        <f>I537+I536</f>
        <v>0</v>
      </c>
      <c r="J535" s="244">
        <f>J537+J536</f>
        <v>1715</v>
      </c>
      <c r="K535" s="244">
        <f t="shared" ref="K535:L535" si="227">K537+K536</f>
        <v>0</v>
      </c>
      <c r="L535" s="244">
        <f t="shared" si="227"/>
        <v>6115</v>
      </c>
    </row>
    <row r="536" spans="1:12" s="111" customFormat="1" ht="25.5">
      <c r="A536" s="255" t="s">
        <v>43</v>
      </c>
      <c r="B536" s="247" t="s">
        <v>27</v>
      </c>
      <c r="C536" s="247" t="s">
        <v>57</v>
      </c>
      <c r="D536" s="247" t="s">
        <v>57</v>
      </c>
      <c r="E536" s="247" t="s">
        <v>451</v>
      </c>
      <c r="F536" s="247" t="s">
        <v>44</v>
      </c>
      <c r="G536" s="248"/>
      <c r="H536" s="248"/>
      <c r="I536" s="249"/>
      <c r="J536" s="249">
        <v>30</v>
      </c>
      <c r="K536" s="249"/>
      <c r="L536" s="250">
        <f t="shared" si="213"/>
        <v>30</v>
      </c>
    </row>
    <row r="537" spans="1:12" s="111" customFormat="1">
      <c r="A537" s="246" t="s">
        <v>452</v>
      </c>
      <c r="B537" s="247" t="s">
        <v>27</v>
      </c>
      <c r="C537" s="247" t="s">
        <v>57</v>
      </c>
      <c r="D537" s="247" t="s">
        <v>57</v>
      </c>
      <c r="E537" s="247" t="s">
        <v>451</v>
      </c>
      <c r="F537" s="247" t="s">
        <v>453</v>
      </c>
      <c r="G537" s="248">
        <v>4400</v>
      </c>
      <c r="H537" s="305"/>
      <c r="I537" s="306"/>
      <c r="J537" s="259">
        <v>1685</v>
      </c>
      <c r="K537" s="259"/>
      <c r="L537" s="250">
        <f t="shared" si="213"/>
        <v>6085</v>
      </c>
    </row>
    <row r="538" spans="1:12" s="20" customFormat="1" ht="25.5">
      <c r="A538" s="268" t="s">
        <v>454</v>
      </c>
      <c r="B538" s="243" t="s">
        <v>27</v>
      </c>
      <c r="C538" s="243" t="s">
        <v>57</v>
      </c>
      <c r="D538" s="243" t="s">
        <v>57</v>
      </c>
      <c r="E538" s="243" t="s">
        <v>455</v>
      </c>
      <c r="F538" s="243"/>
      <c r="G538" s="244">
        <f>G539</f>
        <v>1500</v>
      </c>
      <c r="H538" s="244">
        <f>H539</f>
        <v>0</v>
      </c>
      <c r="I538" s="244">
        <f>I539</f>
        <v>0</v>
      </c>
      <c r="J538" s="244">
        <f>J539</f>
        <v>0</v>
      </c>
      <c r="K538" s="244">
        <f t="shared" ref="K538:L538" si="228">K539</f>
        <v>800</v>
      </c>
      <c r="L538" s="244">
        <f t="shared" si="228"/>
        <v>2300</v>
      </c>
    </row>
    <row r="539" spans="1:12">
      <c r="A539" s="246" t="s">
        <v>80</v>
      </c>
      <c r="B539" s="247" t="s">
        <v>27</v>
      </c>
      <c r="C539" s="247" t="s">
        <v>57</v>
      </c>
      <c r="D539" s="247" t="s">
        <v>57</v>
      </c>
      <c r="E539" s="247" t="s">
        <v>455</v>
      </c>
      <c r="F539" s="247" t="s">
        <v>81</v>
      </c>
      <c r="G539" s="248">
        <v>1500</v>
      </c>
      <c r="H539" s="258"/>
      <c r="I539" s="259"/>
      <c r="J539" s="259"/>
      <c r="K539" s="259">
        <v>800</v>
      </c>
      <c r="L539" s="250">
        <f t="shared" si="213"/>
        <v>2300</v>
      </c>
    </row>
    <row r="540" spans="1:12" s="20" customFormat="1" ht="38.25">
      <c r="A540" s="268" t="s">
        <v>456</v>
      </c>
      <c r="B540" s="243" t="s">
        <v>27</v>
      </c>
      <c r="C540" s="243" t="s">
        <v>57</v>
      </c>
      <c r="D540" s="243" t="s">
        <v>57</v>
      </c>
      <c r="E540" s="243" t="s">
        <v>457</v>
      </c>
      <c r="F540" s="243"/>
      <c r="G540" s="244">
        <f>G541</f>
        <v>4000</v>
      </c>
      <c r="H540" s="244">
        <f>H541</f>
        <v>0</v>
      </c>
      <c r="I540" s="244">
        <f>I541</f>
        <v>0</v>
      </c>
      <c r="J540" s="244">
        <f>J541</f>
        <v>-83.29200000000003</v>
      </c>
      <c r="K540" s="244">
        <f t="shared" ref="K540:L540" si="229">K541</f>
        <v>0</v>
      </c>
      <c r="L540" s="244">
        <f t="shared" si="229"/>
        <v>3916.7080000000001</v>
      </c>
    </row>
    <row r="541" spans="1:12">
      <c r="A541" s="246" t="s">
        <v>80</v>
      </c>
      <c r="B541" s="247" t="s">
        <v>27</v>
      </c>
      <c r="C541" s="247" t="s">
        <v>57</v>
      </c>
      <c r="D541" s="247" t="s">
        <v>57</v>
      </c>
      <c r="E541" s="247" t="s">
        <v>457</v>
      </c>
      <c r="F541" s="247" t="s">
        <v>81</v>
      </c>
      <c r="G541" s="248">
        <v>4000</v>
      </c>
      <c r="H541" s="258"/>
      <c r="I541" s="259"/>
      <c r="J541" s="259">
        <f>652-735.292</f>
        <v>-83.29200000000003</v>
      </c>
      <c r="K541" s="259"/>
      <c r="L541" s="250">
        <f t="shared" si="213"/>
        <v>3916.7080000000001</v>
      </c>
    </row>
    <row r="542" spans="1:12" s="84" customFormat="1" ht="25.5">
      <c r="A542" s="242" t="s">
        <v>458</v>
      </c>
      <c r="B542" s="243" t="s">
        <v>27</v>
      </c>
      <c r="C542" s="243" t="s">
        <v>57</v>
      </c>
      <c r="D542" s="243" t="s">
        <v>57</v>
      </c>
      <c r="E542" s="243" t="s">
        <v>459</v>
      </c>
      <c r="F542" s="243"/>
      <c r="G542" s="244">
        <f>G543+G544</f>
        <v>5349.3</v>
      </c>
      <c r="H542" s="244">
        <f>H543+H544</f>
        <v>0</v>
      </c>
      <c r="I542" s="244">
        <f>I543+I544</f>
        <v>800</v>
      </c>
      <c r="J542" s="244">
        <f>J543+J544</f>
        <v>0</v>
      </c>
      <c r="K542" s="244">
        <f t="shared" ref="K542:L542" si="230">K543+K544</f>
        <v>-800</v>
      </c>
      <c r="L542" s="244">
        <f t="shared" si="230"/>
        <v>5349.2999999999993</v>
      </c>
    </row>
    <row r="543" spans="1:12" ht="51">
      <c r="A543" s="274" t="s">
        <v>349</v>
      </c>
      <c r="B543" s="247" t="s">
        <v>27</v>
      </c>
      <c r="C543" s="247" t="s">
        <v>57</v>
      </c>
      <c r="D543" s="247" t="s">
        <v>57</v>
      </c>
      <c r="E543" s="247" t="s">
        <v>459</v>
      </c>
      <c r="F543" s="247" t="s">
        <v>87</v>
      </c>
      <c r="G543" s="248">
        <v>5021.7</v>
      </c>
      <c r="H543" s="258"/>
      <c r="I543" s="259"/>
      <c r="J543" s="259"/>
      <c r="K543" s="259"/>
      <c r="L543" s="250">
        <f t="shared" si="213"/>
        <v>5021.7</v>
      </c>
    </row>
    <row r="544" spans="1:12">
      <c r="A544" s="246" t="s">
        <v>80</v>
      </c>
      <c r="B544" s="247" t="s">
        <v>27</v>
      </c>
      <c r="C544" s="247" t="s">
        <v>57</v>
      </c>
      <c r="D544" s="247" t="s">
        <v>57</v>
      </c>
      <c r="E544" s="247" t="s">
        <v>459</v>
      </c>
      <c r="F544" s="247" t="s">
        <v>81</v>
      </c>
      <c r="G544" s="248">
        <v>327.60000000000002</v>
      </c>
      <c r="H544" s="258"/>
      <c r="I544" s="259">
        <v>800</v>
      </c>
      <c r="J544" s="259"/>
      <c r="K544" s="259">
        <v>-800</v>
      </c>
      <c r="L544" s="250">
        <f t="shared" si="213"/>
        <v>327.59999999999991</v>
      </c>
    </row>
    <row r="545" spans="1:12" s="20" customFormat="1" ht="25.5">
      <c r="A545" s="269" t="s">
        <v>460</v>
      </c>
      <c r="B545" s="243" t="s">
        <v>27</v>
      </c>
      <c r="C545" s="243" t="s">
        <v>57</v>
      </c>
      <c r="D545" s="243" t="s">
        <v>57</v>
      </c>
      <c r="E545" s="243" t="s">
        <v>461</v>
      </c>
      <c r="F545" s="243"/>
      <c r="G545" s="244">
        <f>G546</f>
        <v>1597</v>
      </c>
      <c r="H545" s="244">
        <f>H546</f>
        <v>0</v>
      </c>
      <c r="I545" s="244">
        <f>I546</f>
        <v>0</v>
      </c>
      <c r="J545" s="244">
        <f>J546</f>
        <v>0</v>
      </c>
      <c r="K545" s="244">
        <f t="shared" ref="K545:L545" si="231">K546</f>
        <v>0</v>
      </c>
      <c r="L545" s="244">
        <f t="shared" si="231"/>
        <v>1597</v>
      </c>
    </row>
    <row r="546" spans="1:12" s="20" customFormat="1">
      <c r="A546" s="269" t="s">
        <v>462</v>
      </c>
      <c r="B546" s="243" t="s">
        <v>27</v>
      </c>
      <c r="C546" s="243" t="s">
        <v>57</v>
      </c>
      <c r="D546" s="243" t="s">
        <v>57</v>
      </c>
      <c r="E546" s="243" t="s">
        <v>463</v>
      </c>
      <c r="F546" s="243"/>
      <c r="G546" s="244">
        <f>G547+G549+G551+G553+G555+G557+G559+G561+G563+G565+G567+G569+G571+G573+G575+G577+G579+G581+G583+G585+G587+G589+G591+G593+G595+G597+G599+G601+G603+G605+G607+G609+G611+G613</f>
        <v>1597</v>
      </c>
      <c r="H546" s="244">
        <f>H547+H549+H551+H553+H555+H557+H559+H561+H563+H565+H567+H569+H571+H573+H575+H577+H579+H581+H583+H585+H587+H589+H591+H593+H595+H597+H599+H601+H603+H605+H607+H609+H611+H613</f>
        <v>0</v>
      </c>
      <c r="I546" s="244">
        <f>I547+I549+I551+I553+I555+I557+I559+I561+I563+I565+I567+I569+I571+I573+I575+I577+I579+I581+I583+I585+I587+I589+I591+I593+I595+I597+I599+I601+I603+I605+I607+I609+I611+I613</f>
        <v>0</v>
      </c>
      <c r="J546" s="244">
        <f>J547+J549+J551+J553+J555+J557+J559+J561+J563+J565+J567+J569+J571+J573+J575+J577+J579+J581+J583+J585+J587+J589+J591+J593+J595+J597+J599+J601+J603+J605+J607+J609+J611+J613</f>
        <v>0</v>
      </c>
      <c r="K546" s="244">
        <f t="shared" ref="K546:L546" si="232">K547+K549+K551+K553+K555+K557+K559+K561+K563+K565+K567+K569+K571+K573+K575+K577+K579+K581+K583+K585+K587+K589+K591+K593+K595+K597+K599+K601+K603+K605+K607+K609+K611+K613</f>
        <v>0</v>
      </c>
      <c r="L546" s="244">
        <f t="shared" si="232"/>
        <v>1597</v>
      </c>
    </row>
    <row r="547" spans="1:12" s="20" customFormat="1" ht="24.75" customHeight="1">
      <c r="A547" s="269" t="s">
        <v>464</v>
      </c>
      <c r="B547" s="243" t="s">
        <v>27</v>
      </c>
      <c r="C547" s="243" t="s">
        <v>57</v>
      </c>
      <c r="D547" s="243" t="s">
        <v>57</v>
      </c>
      <c r="E547" s="243" t="s">
        <v>465</v>
      </c>
      <c r="F547" s="243"/>
      <c r="G547" s="244">
        <f>G548</f>
        <v>5</v>
      </c>
      <c r="H547" s="244">
        <f>H548</f>
        <v>0</v>
      </c>
      <c r="I547" s="244">
        <f>I548</f>
        <v>0</v>
      </c>
      <c r="J547" s="244">
        <f>J548</f>
        <v>0</v>
      </c>
      <c r="K547" s="244">
        <f t="shared" ref="K547:L547" si="233">K548</f>
        <v>0</v>
      </c>
      <c r="L547" s="244">
        <f t="shared" si="233"/>
        <v>5</v>
      </c>
    </row>
    <row r="548" spans="1:12" ht="25.5">
      <c r="A548" s="255" t="s">
        <v>43</v>
      </c>
      <c r="B548" s="247" t="s">
        <v>27</v>
      </c>
      <c r="C548" s="247" t="s">
        <v>57</v>
      </c>
      <c r="D548" s="247" t="s">
        <v>57</v>
      </c>
      <c r="E548" s="247" t="s">
        <v>465</v>
      </c>
      <c r="F548" s="247" t="s">
        <v>44</v>
      </c>
      <c r="G548" s="248">
        <v>5</v>
      </c>
      <c r="H548" s="258"/>
      <c r="I548" s="259"/>
      <c r="J548" s="259"/>
      <c r="K548" s="259"/>
      <c r="L548" s="250">
        <f t="shared" si="213"/>
        <v>5</v>
      </c>
    </row>
    <row r="549" spans="1:12" s="20" customFormat="1" ht="40.5" customHeight="1">
      <c r="A549" s="269" t="s">
        <v>466</v>
      </c>
      <c r="B549" s="243" t="s">
        <v>27</v>
      </c>
      <c r="C549" s="243" t="s">
        <v>57</v>
      </c>
      <c r="D549" s="243" t="s">
        <v>57</v>
      </c>
      <c r="E549" s="243" t="s">
        <v>467</v>
      </c>
      <c r="F549" s="243"/>
      <c r="G549" s="244">
        <f>G550</f>
        <v>8</v>
      </c>
      <c r="H549" s="244">
        <f>H550</f>
        <v>0</v>
      </c>
      <c r="I549" s="244">
        <f>I550</f>
        <v>0</v>
      </c>
      <c r="J549" s="244">
        <f>J550</f>
        <v>0</v>
      </c>
      <c r="K549" s="244">
        <f t="shared" ref="K549:L549" si="234">K550</f>
        <v>0</v>
      </c>
      <c r="L549" s="244">
        <f t="shared" si="234"/>
        <v>8</v>
      </c>
    </row>
    <row r="550" spans="1:12" ht="25.5">
      <c r="A550" s="255" t="s">
        <v>43</v>
      </c>
      <c r="B550" s="247" t="s">
        <v>27</v>
      </c>
      <c r="C550" s="247" t="s">
        <v>57</v>
      </c>
      <c r="D550" s="247" t="s">
        <v>57</v>
      </c>
      <c r="E550" s="247" t="s">
        <v>467</v>
      </c>
      <c r="F550" s="247" t="s">
        <v>44</v>
      </c>
      <c r="G550" s="248">
        <v>8</v>
      </c>
      <c r="H550" s="258"/>
      <c r="I550" s="259"/>
      <c r="J550" s="259"/>
      <c r="K550" s="259"/>
      <c r="L550" s="250">
        <f t="shared" si="213"/>
        <v>8</v>
      </c>
    </row>
    <row r="551" spans="1:12" s="20" customFormat="1" ht="38.25" customHeight="1">
      <c r="A551" s="269" t="s">
        <v>468</v>
      </c>
      <c r="B551" s="243" t="s">
        <v>27</v>
      </c>
      <c r="C551" s="243" t="s">
        <v>57</v>
      </c>
      <c r="D551" s="243" t="s">
        <v>57</v>
      </c>
      <c r="E551" s="243" t="s">
        <v>469</v>
      </c>
      <c r="F551" s="243"/>
      <c r="G551" s="244">
        <f>G552</f>
        <v>60</v>
      </c>
      <c r="H551" s="244">
        <f>H552</f>
        <v>0</v>
      </c>
      <c r="I551" s="244">
        <f>I552</f>
        <v>0</v>
      </c>
      <c r="J551" s="244">
        <f>J552</f>
        <v>0</v>
      </c>
      <c r="K551" s="244">
        <f t="shared" ref="K551:L551" si="235">K552</f>
        <v>0</v>
      </c>
      <c r="L551" s="244">
        <f t="shared" si="235"/>
        <v>60</v>
      </c>
    </row>
    <row r="552" spans="1:12" ht="25.5">
      <c r="A552" s="255" t="s">
        <v>43</v>
      </c>
      <c r="B552" s="247" t="s">
        <v>27</v>
      </c>
      <c r="C552" s="247" t="s">
        <v>57</v>
      </c>
      <c r="D552" s="247" t="s">
        <v>57</v>
      </c>
      <c r="E552" s="247" t="s">
        <v>469</v>
      </c>
      <c r="F552" s="247" t="s">
        <v>44</v>
      </c>
      <c r="G552" s="248">
        <v>60</v>
      </c>
      <c r="H552" s="258"/>
      <c r="I552" s="259"/>
      <c r="J552" s="259"/>
      <c r="K552" s="259"/>
      <c r="L552" s="250">
        <f t="shared" si="213"/>
        <v>60</v>
      </c>
    </row>
    <row r="553" spans="1:12" s="20" customFormat="1" ht="25.5" customHeight="1">
      <c r="A553" s="269" t="s">
        <v>470</v>
      </c>
      <c r="B553" s="243" t="s">
        <v>27</v>
      </c>
      <c r="C553" s="243" t="s">
        <v>57</v>
      </c>
      <c r="D553" s="243" t="s">
        <v>57</v>
      </c>
      <c r="E553" s="243" t="s">
        <v>471</v>
      </c>
      <c r="F553" s="243"/>
      <c r="G553" s="244">
        <f>G554</f>
        <v>100</v>
      </c>
      <c r="H553" s="244">
        <f>H554</f>
        <v>0</v>
      </c>
      <c r="I553" s="244">
        <f>I554</f>
        <v>0</v>
      </c>
      <c r="J553" s="244">
        <f>J554</f>
        <v>0</v>
      </c>
      <c r="K553" s="244">
        <f t="shared" ref="K553:L553" si="236">K554</f>
        <v>0</v>
      </c>
      <c r="L553" s="244">
        <f t="shared" si="236"/>
        <v>100</v>
      </c>
    </row>
    <row r="554" spans="1:12" ht="25.5">
      <c r="A554" s="255" t="s">
        <v>43</v>
      </c>
      <c r="B554" s="247" t="s">
        <v>27</v>
      </c>
      <c r="C554" s="247" t="s">
        <v>57</v>
      </c>
      <c r="D554" s="247" t="s">
        <v>57</v>
      </c>
      <c r="E554" s="247" t="s">
        <v>471</v>
      </c>
      <c r="F554" s="247" t="s">
        <v>44</v>
      </c>
      <c r="G554" s="248">
        <v>100</v>
      </c>
      <c r="H554" s="258"/>
      <c r="I554" s="259"/>
      <c r="J554" s="259"/>
      <c r="K554" s="259"/>
      <c r="L554" s="250">
        <f t="shared" ref="L554:L614" si="237">I554+H554+G554+J554+K554</f>
        <v>100</v>
      </c>
    </row>
    <row r="555" spans="1:12" s="20" customFormat="1" ht="27" customHeight="1">
      <c r="A555" s="269" t="s">
        <v>472</v>
      </c>
      <c r="B555" s="243" t="s">
        <v>27</v>
      </c>
      <c r="C555" s="243" t="s">
        <v>57</v>
      </c>
      <c r="D555" s="243" t="s">
        <v>57</v>
      </c>
      <c r="E555" s="243" t="s">
        <v>473</v>
      </c>
      <c r="F555" s="243"/>
      <c r="G555" s="244">
        <f>G556</f>
        <v>40</v>
      </c>
      <c r="H555" s="244">
        <f>H556</f>
        <v>0</v>
      </c>
      <c r="I555" s="244">
        <f>I556</f>
        <v>0</v>
      </c>
      <c r="J555" s="244">
        <f>J556</f>
        <v>0</v>
      </c>
      <c r="K555" s="244">
        <f t="shared" ref="K555:L555" si="238">K556</f>
        <v>0</v>
      </c>
      <c r="L555" s="244">
        <f t="shared" si="238"/>
        <v>40</v>
      </c>
    </row>
    <row r="556" spans="1:12" ht="25.5">
      <c r="A556" s="255" t="s">
        <v>43</v>
      </c>
      <c r="B556" s="247" t="s">
        <v>27</v>
      </c>
      <c r="C556" s="247" t="s">
        <v>57</v>
      </c>
      <c r="D556" s="247" t="s">
        <v>57</v>
      </c>
      <c r="E556" s="247" t="s">
        <v>473</v>
      </c>
      <c r="F556" s="247" t="s">
        <v>44</v>
      </c>
      <c r="G556" s="248">
        <v>40</v>
      </c>
      <c r="H556" s="258"/>
      <c r="I556" s="259"/>
      <c r="J556" s="259"/>
      <c r="K556" s="259"/>
      <c r="L556" s="250">
        <f t="shared" si="237"/>
        <v>40</v>
      </c>
    </row>
    <row r="557" spans="1:12" s="20" customFormat="1" ht="42" customHeight="1">
      <c r="A557" s="269" t="s">
        <v>474</v>
      </c>
      <c r="B557" s="243" t="s">
        <v>27</v>
      </c>
      <c r="C557" s="243" t="s">
        <v>57</v>
      </c>
      <c r="D557" s="243" t="s">
        <v>57</v>
      </c>
      <c r="E557" s="243" t="s">
        <v>475</v>
      </c>
      <c r="F557" s="243"/>
      <c r="G557" s="244">
        <f>G558</f>
        <v>50</v>
      </c>
      <c r="H557" s="244">
        <f>H558</f>
        <v>0</v>
      </c>
      <c r="I557" s="244">
        <f>I558</f>
        <v>0</v>
      </c>
      <c r="J557" s="244">
        <f>J558</f>
        <v>0</v>
      </c>
      <c r="K557" s="244">
        <f t="shared" ref="K557:L557" si="239">K558</f>
        <v>0</v>
      </c>
      <c r="L557" s="244">
        <f t="shared" si="239"/>
        <v>50</v>
      </c>
    </row>
    <row r="558" spans="1:12" ht="25.5">
      <c r="A558" s="255" t="s">
        <v>43</v>
      </c>
      <c r="B558" s="247" t="s">
        <v>27</v>
      </c>
      <c r="C558" s="247" t="s">
        <v>57</v>
      </c>
      <c r="D558" s="247" t="s">
        <v>57</v>
      </c>
      <c r="E558" s="247" t="s">
        <v>475</v>
      </c>
      <c r="F558" s="247" t="s">
        <v>44</v>
      </c>
      <c r="G558" s="248">
        <v>50</v>
      </c>
      <c r="H558" s="258"/>
      <c r="I558" s="259"/>
      <c r="J558" s="259"/>
      <c r="K558" s="259"/>
      <c r="L558" s="250">
        <f t="shared" si="237"/>
        <v>50</v>
      </c>
    </row>
    <row r="559" spans="1:12" s="20" customFormat="1" ht="37.5" customHeight="1">
      <c r="A559" s="269" t="s">
        <v>476</v>
      </c>
      <c r="B559" s="243" t="s">
        <v>27</v>
      </c>
      <c r="C559" s="243" t="s">
        <v>57</v>
      </c>
      <c r="D559" s="243" t="s">
        <v>57</v>
      </c>
      <c r="E559" s="243" t="s">
        <v>477</v>
      </c>
      <c r="F559" s="243"/>
      <c r="G559" s="244">
        <f>G560</f>
        <v>100</v>
      </c>
      <c r="H559" s="244">
        <f>H560</f>
        <v>0</v>
      </c>
      <c r="I559" s="244">
        <f>I560</f>
        <v>0</v>
      </c>
      <c r="J559" s="244">
        <f>J560</f>
        <v>0</v>
      </c>
      <c r="K559" s="244">
        <f t="shared" ref="K559:L559" si="240">K560</f>
        <v>0</v>
      </c>
      <c r="L559" s="244">
        <f t="shared" si="240"/>
        <v>100</v>
      </c>
    </row>
    <row r="560" spans="1:12" ht="25.5">
      <c r="A560" s="255" t="s">
        <v>43</v>
      </c>
      <c r="B560" s="247" t="s">
        <v>27</v>
      </c>
      <c r="C560" s="247" t="s">
        <v>57</v>
      </c>
      <c r="D560" s="247" t="s">
        <v>57</v>
      </c>
      <c r="E560" s="247" t="s">
        <v>477</v>
      </c>
      <c r="F560" s="247" t="s">
        <v>44</v>
      </c>
      <c r="G560" s="248">
        <v>100</v>
      </c>
      <c r="H560" s="258"/>
      <c r="I560" s="259"/>
      <c r="J560" s="259"/>
      <c r="K560" s="259"/>
      <c r="L560" s="250">
        <f t="shared" si="237"/>
        <v>100</v>
      </c>
    </row>
    <row r="561" spans="1:12" s="20" customFormat="1" ht="51">
      <c r="A561" s="269" t="s">
        <v>478</v>
      </c>
      <c r="B561" s="243" t="s">
        <v>27</v>
      </c>
      <c r="C561" s="243" t="s">
        <v>57</v>
      </c>
      <c r="D561" s="243" t="s">
        <v>57</v>
      </c>
      <c r="E561" s="243" t="s">
        <v>479</v>
      </c>
      <c r="F561" s="243"/>
      <c r="G561" s="244">
        <f>G562</f>
        <v>64</v>
      </c>
      <c r="H561" s="244">
        <f>H562</f>
        <v>0</v>
      </c>
      <c r="I561" s="244">
        <f>I562</f>
        <v>0</v>
      </c>
      <c r="J561" s="244">
        <f>J562</f>
        <v>0</v>
      </c>
      <c r="K561" s="244">
        <f t="shared" ref="K561:L561" si="241">K562</f>
        <v>0</v>
      </c>
      <c r="L561" s="244">
        <f t="shared" si="241"/>
        <v>64</v>
      </c>
    </row>
    <row r="562" spans="1:12" ht="25.5">
      <c r="A562" s="255" t="s">
        <v>43</v>
      </c>
      <c r="B562" s="247" t="s">
        <v>27</v>
      </c>
      <c r="C562" s="247" t="s">
        <v>57</v>
      </c>
      <c r="D562" s="247" t="s">
        <v>57</v>
      </c>
      <c r="E562" s="247" t="s">
        <v>479</v>
      </c>
      <c r="F562" s="247" t="s">
        <v>44</v>
      </c>
      <c r="G562" s="248">
        <v>64</v>
      </c>
      <c r="H562" s="258"/>
      <c r="I562" s="259"/>
      <c r="J562" s="259"/>
      <c r="K562" s="259"/>
      <c r="L562" s="250">
        <f t="shared" si="237"/>
        <v>64</v>
      </c>
    </row>
    <row r="563" spans="1:12" s="20" customFormat="1" ht="63.75">
      <c r="A563" s="268" t="s">
        <v>480</v>
      </c>
      <c r="B563" s="243" t="s">
        <v>27</v>
      </c>
      <c r="C563" s="243" t="s">
        <v>57</v>
      </c>
      <c r="D563" s="243" t="s">
        <v>57</v>
      </c>
      <c r="E563" s="243" t="s">
        <v>481</v>
      </c>
      <c r="F563" s="243"/>
      <c r="G563" s="244">
        <f>G564</f>
        <v>170</v>
      </c>
      <c r="H563" s="244">
        <f>H564</f>
        <v>0</v>
      </c>
      <c r="I563" s="244">
        <f>I564</f>
        <v>0</v>
      </c>
      <c r="J563" s="244">
        <f>J564</f>
        <v>0</v>
      </c>
      <c r="K563" s="244">
        <f t="shared" ref="K563:L563" si="242">K564</f>
        <v>0</v>
      </c>
      <c r="L563" s="244">
        <f t="shared" si="242"/>
        <v>170</v>
      </c>
    </row>
    <row r="564" spans="1:12" ht="25.5" customHeight="1">
      <c r="A564" s="255" t="s">
        <v>43</v>
      </c>
      <c r="B564" s="247" t="s">
        <v>27</v>
      </c>
      <c r="C564" s="247" t="s">
        <v>57</v>
      </c>
      <c r="D564" s="247" t="s">
        <v>57</v>
      </c>
      <c r="E564" s="247" t="s">
        <v>481</v>
      </c>
      <c r="F564" s="247" t="s">
        <v>44</v>
      </c>
      <c r="G564" s="248">
        <v>170</v>
      </c>
      <c r="H564" s="258"/>
      <c r="I564" s="259"/>
      <c r="J564" s="259"/>
      <c r="K564" s="259"/>
      <c r="L564" s="250">
        <f t="shared" si="237"/>
        <v>170</v>
      </c>
    </row>
    <row r="565" spans="1:12" s="20" customFormat="1" ht="40.5" customHeight="1">
      <c r="A565" s="268" t="s">
        <v>482</v>
      </c>
      <c r="B565" s="243" t="s">
        <v>27</v>
      </c>
      <c r="C565" s="243" t="s">
        <v>57</v>
      </c>
      <c r="D565" s="243" t="s">
        <v>57</v>
      </c>
      <c r="E565" s="243" t="s">
        <v>483</v>
      </c>
      <c r="F565" s="243"/>
      <c r="G565" s="244">
        <f>G566</f>
        <v>100</v>
      </c>
      <c r="H565" s="244">
        <f>H566</f>
        <v>0</v>
      </c>
      <c r="I565" s="244">
        <f>I566</f>
        <v>0</v>
      </c>
      <c r="J565" s="244">
        <f>J566</f>
        <v>0</v>
      </c>
      <c r="K565" s="244">
        <f t="shared" ref="K565:L565" si="243">K566</f>
        <v>0</v>
      </c>
      <c r="L565" s="244">
        <f t="shared" si="243"/>
        <v>100</v>
      </c>
    </row>
    <row r="566" spans="1:12" ht="25.5">
      <c r="A566" s="255" t="s">
        <v>43</v>
      </c>
      <c r="B566" s="247" t="s">
        <v>27</v>
      </c>
      <c r="C566" s="247" t="s">
        <v>57</v>
      </c>
      <c r="D566" s="247" t="s">
        <v>57</v>
      </c>
      <c r="E566" s="247" t="s">
        <v>483</v>
      </c>
      <c r="F566" s="247" t="s">
        <v>44</v>
      </c>
      <c r="G566" s="248">
        <v>100</v>
      </c>
      <c r="H566" s="258"/>
      <c r="I566" s="259"/>
      <c r="J566" s="259"/>
      <c r="K566" s="259"/>
      <c r="L566" s="250">
        <f t="shared" si="237"/>
        <v>100</v>
      </c>
    </row>
    <row r="567" spans="1:12" s="20" customFormat="1" ht="37.5" customHeight="1">
      <c r="A567" s="268" t="s">
        <v>484</v>
      </c>
      <c r="B567" s="243" t="s">
        <v>27</v>
      </c>
      <c r="C567" s="243" t="s">
        <v>57</v>
      </c>
      <c r="D567" s="243" t="s">
        <v>57</v>
      </c>
      <c r="E567" s="243" t="s">
        <v>485</v>
      </c>
      <c r="F567" s="243"/>
      <c r="G567" s="244">
        <f>G568</f>
        <v>30</v>
      </c>
      <c r="H567" s="244">
        <f>H568</f>
        <v>0</v>
      </c>
      <c r="I567" s="244">
        <f>I568</f>
        <v>0</v>
      </c>
      <c r="J567" s="244">
        <f>J568</f>
        <v>0</v>
      </c>
      <c r="K567" s="244">
        <f t="shared" ref="K567:L567" si="244">K568</f>
        <v>0</v>
      </c>
      <c r="L567" s="244">
        <f t="shared" si="244"/>
        <v>30</v>
      </c>
    </row>
    <row r="568" spans="1:12" ht="25.5">
      <c r="A568" s="255" t="s">
        <v>43</v>
      </c>
      <c r="B568" s="247" t="s">
        <v>27</v>
      </c>
      <c r="C568" s="247" t="s">
        <v>57</v>
      </c>
      <c r="D568" s="247" t="s">
        <v>57</v>
      </c>
      <c r="E568" s="247" t="s">
        <v>485</v>
      </c>
      <c r="F568" s="247" t="s">
        <v>44</v>
      </c>
      <c r="G568" s="248">
        <v>30</v>
      </c>
      <c r="H568" s="258"/>
      <c r="I568" s="259"/>
      <c r="J568" s="259"/>
      <c r="K568" s="259"/>
      <c r="L568" s="250">
        <f t="shared" si="237"/>
        <v>30</v>
      </c>
    </row>
    <row r="569" spans="1:12" s="20" customFormat="1" ht="27" customHeight="1">
      <c r="A569" s="268" t="s">
        <v>486</v>
      </c>
      <c r="B569" s="243" t="s">
        <v>27</v>
      </c>
      <c r="C569" s="243" t="s">
        <v>57</v>
      </c>
      <c r="D569" s="243" t="s">
        <v>57</v>
      </c>
      <c r="E569" s="243" t="s">
        <v>487</v>
      </c>
      <c r="F569" s="243"/>
      <c r="G569" s="244">
        <f>G570</f>
        <v>15</v>
      </c>
      <c r="H569" s="244">
        <f>H570</f>
        <v>0</v>
      </c>
      <c r="I569" s="244">
        <f>I570</f>
        <v>0</v>
      </c>
      <c r="J569" s="244">
        <f>J570</f>
        <v>0</v>
      </c>
      <c r="K569" s="244">
        <f t="shared" ref="K569:L569" si="245">K570</f>
        <v>0</v>
      </c>
      <c r="L569" s="244">
        <f t="shared" si="245"/>
        <v>15</v>
      </c>
    </row>
    <row r="570" spans="1:12" ht="25.5">
      <c r="A570" s="255" t="s">
        <v>43</v>
      </c>
      <c r="B570" s="247" t="s">
        <v>27</v>
      </c>
      <c r="C570" s="247" t="s">
        <v>57</v>
      </c>
      <c r="D570" s="247" t="s">
        <v>57</v>
      </c>
      <c r="E570" s="247" t="s">
        <v>487</v>
      </c>
      <c r="F570" s="247" t="s">
        <v>44</v>
      </c>
      <c r="G570" s="248">
        <v>15</v>
      </c>
      <c r="H570" s="258"/>
      <c r="I570" s="259"/>
      <c r="J570" s="259"/>
      <c r="K570" s="259"/>
      <c r="L570" s="250">
        <f t="shared" si="237"/>
        <v>15</v>
      </c>
    </row>
    <row r="571" spans="1:12" s="20" customFormat="1" ht="30" customHeight="1">
      <c r="A571" s="268" t="s">
        <v>488</v>
      </c>
      <c r="B571" s="243" t="s">
        <v>27</v>
      </c>
      <c r="C571" s="243" t="s">
        <v>57</v>
      </c>
      <c r="D571" s="243" t="s">
        <v>57</v>
      </c>
      <c r="E571" s="243" t="s">
        <v>489</v>
      </c>
      <c r="F571" s="243"/>
      <c r="G571" s="244">
        <f>G572</f>
        <v>10</v>
      </c>
      <c r="H571" s="244">
        <f>H572</f>
        <v>0</v>
      </c>
      <c r="I571" s="244">
        <f>I572</f>
        <v>0</v>
      </c>
      <c r="J571" s="244">
        <f>J572</f>
        <v>0</v>
      </c>
      <c r="K571" s="244">
        <f t="shared" ref="K571:L571" si="246">K572</f>
        <v>0</v>
      </c>
      <c r="L571" s="244">
        <f t="shared" si="246"/>
        <v>10</v>
      </c>
    </row>
    <row r="572" spans="1:12" ht="25.5">
      <c r="A572" s="255" t="s">
        <v>43</v>
      </c>
      <c r="B572" s="247" t="s">
        <v>27</v>
      </c>
      <c r="C572" s="247" t="s">
        <v>57</v>
      </c>
      <c r="D572" s="247" t="s">
        <v>57</v>
      </c>
      <c r="E572" s="247" t="s">
        <v>489</v>
      </c>
      <c r="F572" s="247" t="s">
        <v>44</v>
      </c>
      <c r="G572" s="248">
        <v>10</v>
      </c>
      <c r="H572" s="258"/>
      <c r="I572" s="259"/>
      <c r="J572" s="259"/>
      <c r="K572" s="259"/>
      <c r="L572" s="250">
        <f t="shared" si="237"/>
        <v>10</v>
      </c>
    </row>
    <row r="573" spans="1:12" s="20" customFormat="1" ht="27" customHeight="1">
      <c r="A573" s="268" t="s">
        <v>490</v>
      </c>
      <c r="B573" s="243" t="s">
        <v>27</v>
      </c>
      <c r="C573" s="243" t="s">
        <v>57</v>
      </c>
      <c r="D573" s="243" t="s">
        <v>57</v>
      </c>
      <c r="E573" s="243" t="s">
        <v>491</v>
      </c>
      <c r="F573" s="243"/>
      <c r="G573" s="244">
        <f>G574</f>
        <v>10</v>
      </c>
      <c r="H573" s="244">
        <f>H574</f>
        <v>0</v>
      </c>
      <c r="I573" s="244">
        <f>I574</f>
        <v>0</v>
      </c>
      <c r="J573" s="244">
        <f>J574</f>
        <v>0</v>
      </c>
      <c r="K573" s="244">
        <f t="shared" ref="K573:L573" si="247">K574</f>
        <v>0</v>
      </c>
      <c r="L573" s="244">
        <f t="shared" si="247"/>
        <v>10</v>
      </c>
    </row>
    <row r="574" spans="1:12" ht="25.5">
      <c r="A574" s="255" t="s">
        <v>43</v>
      </c>
      <c r="B574" s="247" t="s">
        <v>27</v>
      </c>
      <c r="C574" s="247" t="s">
        <v>57</v>
      </c>
      <c r="D574" s="247" t="s">
        <v>57</v>
      </c>
      <c r="E574" s="247" t="s">
        <v>491</v>
      </c>
      <c r="F574" s="247" t="s">
        <v>44</v>
      </c>
      <c r="G574" s="248">
        <v>10</v>
      </c>
      <c r="H574" s="258"/>
      <c r="I574" s="259"/>
      <c r="J574" s="259"/>
      <c r="K574" s="259"/>
      <c r="L574" s="250">
        <f t="shared" si="237"/>
        <v>10</v>
      </c>
    </row>
    <row r="575" spans="1:12" s="20" customFormat="1" ht="27" customHeight="1">
      <c r="A575" s="268" t="s">
        <v>492</v>
      </c>
      <c r="B575" s="243" t="s">
        <v>27</v>
      </c>
      <c r="C575" s="243" t="s">
        <v>57</v>
      </c>
      <c r="D575" s="243" t="s">
        <v>57</v>
      </c>
      <c r="E575" s="243" t="s">
        <v>493</v>
      </c>
      <c r="F575" s="243"/>
      <c r="G575" s="244">
        <f>G576</f>
        <v>90</v>
      </c>
      <c r="H575" s="244">
        <f>H576</f>
        <v>0</v>
      </c>
      <c r="I575" s="244">
        <f>I576</f>
        <v>0</v>
      </c>
      <c r="J575" s="244">
        <f>J576</f>
        <v>0</v>
      </c>
      <c r="K575" s="244">
        <f t="shared" ref="K575:L575" si="248">K576</f>
        <v>0</v>
      </c>
      <c r="L575" s="244">
        <f t="shared" si="248"/>
        <v>90</v>
      </c>
    </row>
    <row r="576" spans="1:12" ht="25.5">
      <c r="A576" s="255" t="s">
        <v>43</v>
      </c>
      <c r="B576" s="247" t="s">
        <v>27</v>
      </c>
      <c r="C576" s="247" t="s">
        <v>57</v>
      </c>
      <c r="D576" s="247" t="s">
        <v>57</v>
      </c>
      <c r="E576" s="247" t="s">
        <v>493</v>
      </c>
      <c r="F576" s="247" t="s">
        <v>44</v>
      </c>
      <c r="G576" s="248">
        <v>90</v>
      </c>
      <c r="H576" s="258"/>
      <c r="I576" s="259"/>
      <c r="J576" s="259"/>
      <c r="K576" s="259"/>
      <c r="L576" s="250">
        <f t="shared" si="237"/>
        <v>90</v>
      </c>
    </row>
    <row r="577" spans="1:12" s="20" customFormat="1" ht="23.25" customHeight="1">
      <c r="A577" s="268" t="s">
        <v>494</v>
      </c>
      <c r="B577" s="243" t="s">
        <v>27</v>
      </c>
      <c r="C577" s="243" t="s">
        <v>57</v>
      </c>
      <c r="D577" s="243" t="s">
        <v>57</v>
      </c>
      <c r="E577" s="243" t="s">
        <v>495</v>
      </c>
      <c r="F577" s="243"/>
      <c r="G577" s="244">
        <f>G578</f>
        <v>20</v>
      </c>
      <c r="H577" s="244">
        <f>H578</f>
        <v>0</v>
      </c>
      <c r="I577" s="244">
        <f>I578</f>
        <v>0</v>
      </c>
      <c r="J577" s="244">
        <f>J578</f>
        <v>0</v>
      </c>
      <c r="K577" s="244">
        <f t="shared" ref="K577:L577" si="249">K578</f>
        <v>0</v>
      </c>
      <c r="L577" s="244">
        <f t="shared" si="249"/>
        <v>20</v>
      </c>
    </row>
    <row r="578" spans="1:12" ht="25.5">
      <c r="A578" s="255" t="s">
        <v>43</v>
      </c>
      <c r="B578" s="247" t="s">
        <v>27</v>
      </c>
      <c r="C578" s="247" t="s">
        <v>57</v>
      </c>
      <c r="D578" s="247" t="s">
        <v>57</v>
      </c>
      <c r="E578" s="247" t="s">
        <v>495</v>
      </c>
      <c r="F578" s="247" t="s">
        <v>44</v>
      </c>
      <c r="G578" s="248">
        <v>20</v>
      </c>
      <c r="H578" s="258"/>
      <c r="I578" s="259"/>
      <c r="J578" s="259"/>
      <c r="K578" s="259"/>
      <c r="L578" s="250">
        <f t="shared" si="237"/>
        <v>20</v>
      </c>
    </row>
    <row r="579" spans="1:12" s="20" customFormat="1" ht="37.5" customHeight="1">
      <c r="A579" s="268" t="s">
        <v>496</v>
      </c>
      <c r="B579" s="243" t="s">
        <v>27</v>
      </c>
      <c r="C579" s="243" t="s">
        <v>57</v>
      </c>
      <c r="D579" s="243" t="s">
        <v>57</v>
      </c>
      <c r="E579" s="243" t="s">
        <v>497</v>
      </c>
      <c r="F579" s="243"/>
      <c r="G579" s="244">
        <f>G580</f>
        <v>15</v>
      </c>
      <c r="H579" s="244">
        <f>H580</f>
        <v>0</v>
      </c>
      <c r="I579" s="244">
        <f>I580</f>
        <v>0</v>
      </c>
      <c r="J579" s="244">
        <f>J580</f>
        <v>0</v>
      </c>
      <c r="K579" s="244">
        <f t="shared" ref="K579:L579" si="250">K580</f>
        <v>0</v>
      </c>
      <c r="L579" s="244">
        <f t="shared" si="250"/>
        <v>15</v>
      </c>
    </row>
    <row r="580" spans="1:12" ht="25.5">
      <c r="A580" s="255" t="s">
        <v>43</v>
      </c>
      <c r="B580" s="247" t="s">
        <v>27</v>
      </c>
      <c r="C580" s="247" t="s">
        <v>57</v>
      </c>
      <c r="D580" s="247" t="s">
        <v>57</v>
      </c>
      <c r="E580" s="247" t="s">
        <v>497</v>
      </c>
      <c r="F580" s="247" t="s">
        <v>44</v>
      </c>
      <c r="G580" s="248">
        <v>15</v>
      </c>
      <c r="H580" s="258"/>
      <c r="I580" s="259"/>
      <c r="J580" s="259"/>
      <c r="K580" s="259"/>
      <c r="L580" s="250">
        <f t="shared" si="237"/>
        <v>15</v>
      </c>
    </row>
    <row r="581" spans="1:12" s="20" customFormat="1" ht="30" customHeight="1">
      <c r="A581" s="268" t="s">
        <v>498</v>
      </c>
      <c r="B581" s="243" t="s">
        <v>27</v>
      </c>
      <c r="C581" s="243" t="s">
        <v>57</v>
      </c>
      <c r="D581" s="243" t="s">
        <v>57</v>
      </c>
      <c r="E581" s="243" t="s">
        <v>499</v>
      </c>
      <c r="F581" s="243"/>
      <c r="G581" s="244">
        <f>G582</f>
        <v>30</v>
      </c>
      <c r="H581" s="244">
        <f>H582</f>
        <v>0</v>
      </c>
      <c r="I581" s="244">
        <f>I582</f>
        <v>0</v>
      </c>
      <c r="J581" s="244">
        <f>J582</f>
        <v>0</v>
      </c>
      <c r="K581" s="244">
        <f t="shared" ref="K581:L581" si="251">K582</f>
        <v>0</v>
      </c>
      <c r="L581" s="244">
        <f t="shared" si="251"/>
        <v>30</v>
      </c>
    </row>
    <row r="582" spans="1:12" ht="25.5">
      <c r="A582" s="255" t="s">
        <v>43</v>
      </c>
      <c r="B582" s="247" t="s">
        <v>27</v>
      </c>
      <c r="C582" s="247" t="s">
        <v>57</v>
      </c>
      <c r="D582" s="247" t="s">
        <v>57</v>
      </c>
      <c r="E582" s="247" t="s">
        <v>499</v>
      </c>
      <c r="F582" s="247" t="s">
        <v>44</v>
      </c>
      <c r="G582" s="248">
        <v>30</v>
      </c>
      <c r="H582" s="258"/>
      <c r="I582" s="259"/>
      <c r="J582" s="259"/>
      <c r="K582" s="259"/>
      <c r="L582" s="250">
        <f t="shared" si="237"/>
        <v>30</v>
      </c>
    </row>
    <row r="583" spans="1:12" s="20" customFormat="1" ht="44.25" customHeight="1">
      <c r="A583" s="268" t="s">
        <v>500</v>
      </c>
      <c r="B583" s="243" t="s">
        <v>27</v>
      </c>
      <c r="C583" s="243" t="s">
        <v>57</v>
      </c>
      <c r="D583" s="243" t="s">
        <v>57</v>
      </c>
      <c r="E583" s="243" t="s">
        <v>501</v>
      </c>
      <c r="F583" s="243"/>
      <c r="G583" s="244">
        <f>G584</f>
        <v>15</v>
      </c>
      <c r="H583" s="244">
        <f>H584</f>
        <v>0</v>
      </c>
      <c r="I583" s="244">
        <f>I584</f>
        <v>0</v>
      </c>
      <c r="J583" s="244">
        <f>J584</f>
        <v>0</v>
      </c>
      <c r="K583" s="244">
        <f t="shared" ref="K583:L583" si="252">K584</f>
        <v>0</v>
      </c>
      <c r="L583" s="244">
        <f t="shared" si="252"/>
        <v>15</v>
      </c>
    </row>
    <row r="584" spans="1:12" ht="25.5">
      <c r="A584" s="255" t="s">
        <v>43</v>
      </c>
      <c r="B584" s="247" t="s">
        <v>27</v>
      </c>
      <c r="C584" s="247" t="s">
        <v>57</v>
      </c>
      <c r="D584" s="247" t="s">
        <v>57</v>
      </c>
      <c r="E584" s="247" t="s">
        <v>501</v>
      </c>
      <c r="F584" s="247" t="s">
        <v>44</v>
      </c>
      <c r="G584" s="248">
        <v>15</v>
      </c>
      <c r="H584" s="258"/>
      <c r="I584" s="259"/>
      <c r="J584" s="259"/>
      <c r="K584" s="259"/>
      <c r="L584" s="250">
        <f t="shared" si="237"/>
        <v>15</v>
      </c>
    </row>
    <row r="585" spans="1:12" s="20" customFormat="1" ht="40.5" customHeight="1">
      <c r="A585" s="268" t="s">
        <v>502</v>
      </c>
      <c r="B585" s="243" t="s">
        <v>27</v>
      </c>
      <c r="C585" s="243" t="s">
        <v>57</v>
      </c>
      <c r="D585" s="243" t="s">
        <v>57</v>
      </c>
      <c r="E585" s="243" t="s">
        <v>503</v>
      </c>
      <c r="F585" s="243"/>
      <c r="G585" s="244">
        <f>G586</f>
        <v>10</v>
      </c>
      <c r="H585" s="244">
        <f>H586</f>
        <v>0</v>
      </c>
      <c r="I585" s="244">
        <f>I586</f>
        <v>0</v>
      </c>
      <c r="J585" s="244">
        <f>J586</f>
        <v>0</v>
      </c>
      <c r="K585" s="244">
        <f t="shared" ref="K585:L585" si="253">K586</f>
        <v>0</v>
      </c>
      <c r="L585" s="244">
        <f t="shared" si="253"/>
        <v>10</v>
      </c>
    </row>
    <row r="586" spans="1:12" ht="25.5">
      <c r="A586" s="255" t="s">
        <v>43</v>
      </c>
      <c r="B586" s="247" t="s">
        <v>27</v>
      </c>
      <c r="C586" s="247" t="s">
        <v>57</v>
      </c>
      <c r="D586" s="247" t="s">
        <v>57</v>
      </c>
      <c r="E586" s="247" t="s">
        <v>503</v>
      </c>
      <c r="F586" s="247" t="s">
        <v>44</v>
      </c>
      <c r="G586" s="248">
        <v>10</v>
      </c>
      <c r="H586" s="258"/>
      <c r="I586" s="259"/>
      <c r="J586" s="259"/>
      <c r="K586" s="259"/>
      <c r="L586" s="250">
        <f t="shared" si="237"/>
        <v>10</v>
      </c>
    </row>
    <row r="587" spans="1:12" s="20" customFormat="1" ht="27" customHeight="1">
      <c r="A587" s="268" t="s">
        <v>504</v>
      </c>
      <c r="B587" s="243" t="s">
        <v>27</v>
      </c>
      <c r="C587" s="243" t="s">
        <v>57</v>
      </c>
      <c r="D587" s="243" t="s">
        <v>57</v>
      </c>
      <c r="E587" s="243" t="s">
        <v>505</v>
      </c>
      <c r="F587" s="243"/>
      <c r="G587" s="244">
        <f>G588</f>
        <v>20</v>
      </c>
      <c r="H587" s="244">
        <f>H588</f>
        <v>0</v>
      </c>
      <c r="I587" s="244">
        <f>I588</f>
        <v>0</v>
      </c>
      <c r="J587" s="244">
        <f>J588</f>
        <v>0</v>
      </c>
      <c r="K587" s="244">
        <f>K588</f>
        <v>0</v>
      </c>
      <c r="L587" s="250">
        <f t="shared" si="237"/>
        <v>20</v>
      </c>
    </row>
    <row r="588" spans="1:12" ht="25.5">
      <c r="A588" s="255" t="s">
        <v>43</v>
      </c>
      <c r="B588" s="247" t="s">
        <v>27</v>
      </c>
      <c r="C588" s="247" t="s">
        <v>57</v>
      </c>
      <c r="D588" s="247" t="s">
        <v>57</v>
      </c>
      <c r="E588" s="247" t="s">
        <v>505</v>
      </c>
      <c r="F588" s="247" t="s">
        <v>44</v>
      </c>
      <c r="G588" s="248">
        <v>20</v>
      </c>
      <c r="H588" s="258"/>
      <c r="I588" s="259"/>
      <c r="J588" s="259"/>
      <c r="K588" s="259"/>
      <c r="L588" s="250">
        <f t="shared" si="237"/>
        <v>20</v>
      </c>
    </row>
    <row r="589" spans="1:12" s="20" customFormat="1" ht="37.5" customHeight="1">
      <c r="A589" s="268" t="s">
        <v>506</v>
      </c>
      <c r="B589" s="243" t="s">
        <v>27</v>
      </c>
      <c r="C589" s="243" t="s">
        <v>57</v>
      </c>
      <c r="D589" s="243" t="s">
        <v>57</v>
      </c>
      <c r="E589" s="243" t="s">
        <v>507</v>
      </c>
      <c r="F589" s="243"/>
      <c r="G589" s="244">
        <f>G590</f>
        <v>5</v>
      </c>
      <c r="H589" s="244">
        <f>H590</f>
        <v>0</v>
      </c>
      <c r="I589" s="244">
        <f>I590</f>
        <v>0</v>
      </c>
      <c r="J589" s="244">
        <f>J590</f>
        <v>0</v>
      </c>
      <c r="K589" s="244">
        <f t="shared" ref="K589:L589" si="254">K590</f>
        <v>0</v>
      </c>
      <c r="L589" s="244">
        <f t="shared" si="254"/>
        <v>5</v>
      </c>
    </row>
    <row r="590" spans="1:12" ht="25.5">
      <c r="A590" s="255" t="s">
        <v>43</v>
      </c>
      <c r="B590" s="247" t="s">
        <v>27</v>
      </c>
      <c r="C590" s="247" t="s">
        <v>57</v>
      </c>
      <c r="D590" s="247" t="s">
        <v>57</v>
      </c>
      <c r="E590" s="247" t="s">
        <v>507</v>
      </c>
      <c r="F590" s="247" t="s">
        <v>44</v>
      </c>
      <c r="G590" s="248">
        <v>5</v>
      </c>
      <c r="H590" s="258"/>
      <c r="I590" s="259"/>
      <c r="J590" s="259"/>
      <c r="K590" s="259"/>
      <c r="L590" s="250">
        <f t="shared" si="237"/>
        <v>5</v>
      </c>
    </row>
    <row r="591" spans="1:12" s="20" customFormat="1" ht="27" customHeight="1">
      <c r="A591" s="268" t="s">
        <v>508</v>
      </c>
      <c r="B591" s="243" t="s">
        <v>27</v>
      </c>
      <c r="C591" s="243" t="s">
        <v>57</v>
      </c>
      <c r="D591" s="243" t="s">
        <v>57</v>
      </c>
      <c r="E591" s="243" t="s">
        <v>509</v>
      </c>
      <c r="F591" s="243"/>
      <c r="G591" s="244">
        <f>G592</f>
        <v>30</v>
      </c>
      <c r="H591" s="244">
        <f>H592</f>
        <v>0</v>
      </c>
      <c r="I591" s="244">
        <f>I592</f>
        <v>0</v>
      </c>
      <c r="J591" s="244">
        <f>J592</f>
        <v>0</v>
      </c>
      <c r="K591" s="244">
        <f t="shared" ref="K591:L591" si="255">K592</f>
        <v>0</v>
      </c>
      <c r="L591" s="244">
        <f t="shared" si="255"/>
        <v>30</v>
      </c>
    </row>
    <row r="592" spans="1:12" ht="25.5">
      <c r="A592" s="255" t="s">
        <v>43</v>
      </c>
      <c r="B592" s="247" t="s">
        <v>27</v>
      </c>
      <c r="C592" s="247" t="s">
        <v>57</v>
      </c>
      <c r="D592" s="247" t="s">
        <v>57</v>
      </c>
      <c r="E592" s="247" t="s">
        <v>509</v>
      </c>
      <c r="F592" s="247" t="s">
        <v>44</v>
      </c>
      <c r="G592" s="248">
        <v>30</v>
      </c>
      <c r="H592" s="258"/>
      <c r="I592" s="259"/>
      <c r="J592" s="259"/>
      <c r="K592" s="259"/>
      <c r="L592" s="250">
        <f t="shared" si="237"/>
        <v>30</v>
      </c>
    </row>
    <row r="593" spans="1:12" s="20" customFormat="1" ht="28.5" customHeight="1">
      <c r="A593" s="268" t="s">
        <v>510</v>
      </c>
      <c r="B593" s="243" t="s">
        <v>27</v>
      </c>
      <c r="C593" s="243" t="s">
        <v>57</v>
      </c>
      <c r="D593" s="243" t="s">
        <v>57</v>
      </c>
      <c r="E593" s="243" t="s">
        <v>511</v>
      </c>
      <c r="F593" s="243"/>
      <c r="G593" s="244">
        <f>G594</f>
        <v>30</v>
      </c>
      <c r="H593" s="244">
        <f>H594</f>
        <v>0</v>
      </c>
      <c r="I593" s="244">
        <f>I594</f>
        <v>0</v>
      </c>
      <c r="J593" s="244">
        <f>J594</f>
        <v>0</v>
      </c>
      <c r="K593" s="244">
        <f t="shared" ref="K593:L593" si="256">K594</f>
        <v>0</v>
      </c>
      <c r="L593" s="244">
        <f t="shared" si="256"/>
        <v>30</v>
      </c>
    </row>
    <row r="594" spans="1:12" ht="25.5">
      <c r="A594" s="255" t="s">
        <v>43</v>
      </c>
      <c r="B594" s="247" t="s">
        <v>27</v>
      </c>
      <c r="C594" s="247" t="s">
        <v>57</v>
      </c>
      <c r="D594" s="247" t="s">
        <v>57</v>
      </c>
      <c r="E594" s="247" t="s">
        <v>511</v>
      </c>
      <c r="F594" s="247" t="s">
        <v>44</v>
      </c>
      <c r="G594" s="248">
        <v>30</v>
      </c>
      <c r="H594" s="258"/>
      <c r="I594" s="259"/>
      <c r="J594" s="259"/>
      <c r="K594" s="259"/>
      <c r="L594" s="250">
        <f t="shared" si="237"/>
        <v>30</v>
      </c>
    </row>
    <row r="595" spans="1:12" s="20" customFormat="1" ht="26.25" customHeight="1">
      <c r="A595" s="268" t="s">
        <v>512</v>
      </c>
      <c r="B595" s="243" t="s">
        <v>27</v>
      </c>
      <c r="C595" s="243" t="s">
        <v>57</v>
      </c>
      <c r="D595" s="243" t="s">
        <v>57</v>
      </c>
      <c r="E595" s="243" t="s">
        <v>513</v>
      </c>
      <c r="F595" s="243"/>
      <c r="G595" s="244">
        <f>G596</f>
        <v>15</v>
      </c>
      <c r="H595" s="244">
        <f>H596</f>
        <v>0</v>
      </c>
      <c r="I595" s="244">
        <f>I596</f>
        <v>0</v>
      </c>
      <c r="J595" s="244">
        <f>J596</f>
        <v>0</v>
      </c>
      <c r="K595" s="244">
        <f t="shared" ref="K595:L595" si="257">K596</f>
        <v>0</v>
      </c>
      <c r="L595" s="244">
        <f t="shared" si="257"/>
        <v>15</v>
      </c>
    </row>
    <row r="596" spans="1:12" ht="25.5">
      <c r="A596" s="255" t="s">
        <v>43</v>
      </c>
      <c r="B596" s="247" t="s">
        <v>27</v>
      </c>
      <c r="C596" s="247" t="s">
        <v>57</v>
      </c>
      <c r="D596" s="247" t="s">
        <v>57</v>
      </c>
      <c r="E596" s="247" t="s">
        <v>513</v>
      </c>
      <c r="F596" s="247" t="s">
        <v>44</v>
      </c>
      <c r="G596" s="248">
        <v>15</v>
      </c>
      <c r="H596" s="258"/>
      <c r="I596" s="259"/>
      <c r="J596" s="259"/>
      <c r="K596" s="259"/>
      <c r="L596" s="250">
        <f t="shared" si="237"/>
        <v>15</v>
      </c>
    </row>
    <row r="597" spans="1:12" s="20" customFormat="1" ht="50.25" customHeight="1">
      <c r="A597" s="268" t="s">
        <v>514</v>
      </c>
      <c r="B597" s="243" t="s">
        <v>27</v>
      </c>
      <c r="C597" s="243" t="s">
        <v>57</v>
      </c>
      <c r="D597" s="243" t="s">
        <v>57</v>
      </c>
      <c r="E597" s="243" t="s">
        <v>515</v>
      </c>
      <c r="F597" s="243"/>
      <c r="G597" s="244">
        <f>G598</f>
        <v>40</v>
      </c>
      <c r="H597" s="244">
        <f>H598</f>
        <v>0</v>
      </c>
      <c r="I597" s="244">
        <f>I598</f>
        <v>0</v>
      </c>
      <c r="J597" s="244">
        <f>J598</f>
        <v>0</v>
      </c>
      <c r="K597" s="244">
        <f t="shared" ref="K597:L597" si="258">K598</f>
        <v>0</v>
      </c>
      <c r="L597" s="244">
        <f t="shared" si="258"/>
        <v>40</v>
      </c>
    </row>
    <row r="598" spans="1:12" ht="25.5">
      <c r="A598" s="255" t="s">
        <v>43</v>
      </c>
      <c r="B598" s="247" t="s">
        <v>27</v>
      </c>
      <c r="C598" s="247" t="s">
        <v>57</v>
      </c>
      <c r="D598" s="247" t="s">
        <v>57</v>
      </c>
      <c r="E598" s="247" t="s">
        <v>515</v>
      </c>
      <c r="F598" s="247" t="s">
        <v>44</v>
      </c>
      <c r="G598" s="248">
        <v>40</v>
      </c>
      <c r="H598" s="258"/>
      <c r="I598" s="259"/>
      <c r="J598" s="259"/>
      <c r="K598" s="259"/>
      <c r="L598" s="250">
        <f t="shared" si="237"/>
        <v>40</v>
      </c>
    </row>
    <row r="599" spans="1:12" s="20" customFormat="1" ht="39" customHeight="1">
      <c r="A599" s="268" t="s">
        <v>516</v>
      </c>
      <c r="B599" s="243" t="s">
        <v>27</v>
      </c>
      <c r="C599" s="243" t="s">
        <v>57</v>
      </c>
      <c r="D599" s="243" t="s">
        <v>57</v>
      </c>
      <c r="E599" s="243" t="s">
        <v>517</v>
      </c>
      <c r="F599" s="243"/>
      <c r="G599" s="244">
        <f>G600</f>
        <v>110</v>
      </c>
      <c r="H599" s="244">
        <f>H600</f>
        <v>0</v>
      </c>
      <c r="I599" s="244">
        <f>I600</f>
        <v>0</v>
      </c>
      <c r="J599" s="244">
        <f>J600</f>
        <v>0</v>
      </c>
      <c r="K599" s="244">
        <f t="shared" ref="K599:L599" si="259">K600</f>
        <v>0</v>
      </c>
      <c r="L599" s="244">
        <f t="shared" si="259"/>
        <v>110</v>
      </c>
    </row>
    <row r="600" spans="1:12" ht="25.5">
      <c r="A600" s="255" t="s">
        <v>43</v>
      </c>
      <c r="B600" s="247" t="s">
        <v>27</v>
      </c>
      <c r="C600" s="247" t="s">
        <v>57</v>
      </c>
      <c r="D600" s="247" t="s">
        <v>57</v>
      </c>
      <c r="E600" s="247" t="s">
        <v>517</v>
      </c>
      <c r="F600" s="247" t="s">
        <v>44</v>
      </c>
      <c r="G600" s="248">
        <v>110</v>
      </c>
      <c r="H600" s="258"/>
      <c r="I600" s="259"/>
      <c r="J600" s="259"/>
      <c r="K600" s="259"/>
      <c r="L600" s="250">
        <f t="shared" si="237"/>
        <v>110</v>
      </c>
    </row>
    <row r="601" spans="1:12" s="20" customFormat="1" ht="25.5">
      <c r="A601" s="268" t="s">
        <v>518</v>
      </c>
      <c r="B601" s="243" t="s">
        <v>27</v>
      </c>
      <c r="C601" s="243" t="s">
        <v>57</v>
      </c>
      <c r="D601" s="243" t="s">
        <v>57</v>
      </c>
      <c r="E601" s="243" t="s">
        <v>519</v>
      </c>
      <c r="F601" s="243"/>
      <c r="G601" s="244">
        <f t="shared" ref="G601:L601" si="260">G602</f>
        <v>100</v>
      </c>
      <c r="H601" s="244">
        <f t="shared" si="260"/>
        <v>0</v>
      </c>
      <c r="I601" s="244">
        <f t="shared" si="260"/>
        <v>0</v>
      </c>
      <c r="J601" s="244">
        <f t="shared" si="260"/>
        <v>0</v>
      </c>
      <c r="K601" s="244">
        <f t="shared" si="260"/>
        <v>0</v>
      </c>
      <c r="L601" s="244">
        <f t="shared" si="260"/>
        <v>100</v>
      </c>
    </row>
    <row r="602" spans="1:12" ht="25.5">
      <c r="A602" s="255" t="s">
        <v>43</v>
      </c>
      <c r="B602" s="247" t="s">
        <v>27</v>
      </c>
      <c r="C602" s="247" t="s">
        <v>57</v>
      </c>
      <c r="D602" s="247" t="s">
        <v>57</v>
      </c>
      <c r="E602" s="247" t="s">
        <v>519</v>
      </c>
      <c r="F602" s="247" t="s">
        <v>44</v>
      </c>
      <c r="G602" s="248">
        <v>100</v>
      </c>
      <c r="H602" s="258"/>
      <c r="I602" s="259"/>
      <c r="J602" s="259"/>
      <c r="K602" s="259"/>
      <c r="L602" s="250">
        <f t="shared" si="237"/>
        <v>100</v>
      </c>
    </row>
    <row r="603" spans="1:12" s="20" customFormat="1" ht="63" customHeight="1">
      <c r="A603" s="268" t="s">
        <v>520</v>
      </c>
      <c r="B603" s="243" t="s">
        <v>27</v>
      </c>
      <c r="C603" s="243" t="s">
        <v>57</v>
      </c>
      <c r="D603" s="243" t="s">
        <v>57</v>
      </c>
      <c r="E603" s="243" t="s">
        <v>521</v>
      </c>
      <c r="F603" s="243"/>
      <c r="G603" s="244">
        <f>G604</f>
        <v>5</v>
      </c>
      <c r="H603" s="244">
        <f>H604</f>
        <v>0</v>
      </c>
      <c r="I603" s="244">
        <f>I604</f>
        <v>0</v>
      </c>
      <c r="J603" s="244">
        <f>J604</f>
        <v>0</v>
      </c>
      <c r="K603" s="244">
        <f t="shared" ref="K603:L603" si="261">K604</f>
        <v>0</v>
      </c>
      <c r="L603" s="244">
        <f t="shared" si="261"/>
        <v>5</v>
      </c>
    </row>
    <row r="604" spans="1:12" ht="25.5">
      <c r="A604" s="255" t="s">
        <v>43</v>
      </c>
      <c r="B604" s="247" t="s">
        <v>27</v>
      </c>
      <c r="C604" s="247" t="s">
        <v>57</v>
      </c>
      <c r="D604" s="247" t="s">
        <v>57</v>
      </c>
      <c r="E604" s="247" t="s">
        <v>521</v>
      </c>
      <c r="F604" s="247" t="s">
        <v>44</v>
      </c>
      <c r="G604" s="248">
        <v>5</v>
      </c>
      <c r="H604" s="258"/>
      <c r="I604" s="259"/>
      <c r="J604" s="259"/>
      <c r="K604" s="259"/>
      <c r="L604" s="250">
        <f t="shared" si="237"/>
        <v>5</v>
      </c>
    </row>
    <row r="605" spans="1:12" s="20" customFormat="1" ht="64.5" customHeight="1">
      <c r="A605" s="268" t="s">
        <v>522</v>
      </c>
      <c r="B605" s="243" t="s">
        <v>27</v>
      </c>
      <c r="C605" s="243" t="s">
        <v>57</v>
      </c>
      <c r="D605" s="243" t="s">
        <v>57</v>
      </c>
      <c r="E605" s="243" t="s">
        <v>523</v>
      </c>
      <c r="F605" s="243"/>
      <c r="G605" s="244">
        <f>G606</f>
        <v>20</v>
      </c>
      <c r="H605" s="244">
        <f>H606</f>
        <v>0</v>
      </c>
      <c r="I605" s="244">
        <f>I606</f>
        <v>0</v>
      </c>
      <c r="J605" s="244">
        <f>J606</f>
        <v>0</v>
      </c>
      <c r="K605" s="244">
        <f t="shared" ref="K605:L605" si="262">K606</f>
        <v>0</v>
      </c>
      <c r="L605" s="244">
        <f t="shared" si="262"/>
        <v>20</v>
      </c>
    </row>
    <row r="606" spans="1:12" ht="25.5">
      <c r="A606" s="255" t="s">
        <v>43</v>
      </c>
      <c r="B606" s="247" t="s">
        <v>27</v>
      </c>
      <c r="C606" s="247" t="s">
        <v>57</v>
      </c>
      <c r="D606" s="247" t="s">
        <v>57</v>
      </c>
      <c r="E606" s="247" t="s">
        <v>523</v>
      </c>
      <c r="F606" s="247" t="s">
        <v>44</v>
      </c>
      <c r="G606" s="248">
        <v>20</v>
      </c>
      <c r="H606" s="258"/>
      <c r="I606" s="259"/>
      <c r="J606" s="259"/>
      <c r="K606" s="259"/>
      <c r="L606" s="250">
        <f t="shared" si="237"/>
        <v>20</v>
      </c>
    </row>
    <row r="607" spans="1:12" s="20" customFormat="1" ht="24.75" customHeight="1">
      <c r="A607" s="268" t="s">
        <v>524</v>
      </c>
      <c r="B607" s="243" t="s">
        <v>27</v>
      </c>
      <c r="C607" s="243" t="s">
        <v>57</v>
      </c>
      <c r="D607" s="243" t="s">
        <v>57</v>
      </c>
      <c r="E607" s="243" t="s">
        <v>525</v>
      </c>
      <c r="F607" s="243"/>
      <c r="G607" s="244">
        <f>G608</f>
        <v>200</v>
      </c>
      <c r="H607" s="244">
        <f>H608</f>
        <v>0</v>
      </c>
      <c r="I607" s="244">
        <f>I608</f>
        <v>0</v>
      </c>
      <c r="J607" s="244">
        <f>J608</f>
        <v>0</v>
      </c>
      <c r="K607" s="244">
        <f t="shared" ref="K607:L607" si="263">K608</f>
        <v>0</v>
      </c>
      <c r="L607" s="244">
        <f t="shared" si="263"/>
        <v>200</v>
      </c>
    </row>
    <row r="608" spans="1:12" ht="25.5">
      <c r="A608" s="255" t="s">
        <v>43</v>
      </c>
      <c r="B608" s="247" t="s">
        <v>27</v>
      </c>
      <c r="C608" s="247" t="s">
        <v>57</v>
      </c>
      <c r="D608" s="247" t="s">
        <v>57</v>
      </c>
      <c r="E608" s="247" t="s">
        <v>525</v>
      </c>
      <c r="F608" s="247" t="s">
        <v>44</v>
      </c>
      <c r="G608" s="248">
        <v>200</v>
      </c>
      <c r="H608" s="258"/>
      <c r="I608" s="259"/>
      <c r="J608" s="259"/>
      <c r="K608" s="259"/>
      <c r="L608" s="250">
        <f t="shared" si="237"/>
        <v>200</v>
      </c>
    </row>
    <row r="609" spans="1:12" s="20" customFormat="1" ht="101.25" customHeight="1">
      <c r="A609" s="307" t="s">
        <v>526</v>
      </c>
      <c r="B609" s="243" t="s">
        <v>27</v>
      </c>
      <c r="C609" s="243" t="s">
        <v>57</v>
      </c>
      <c r="D609" s="243" t="s">
        <v>57</v>
      </c>
      <c r="E609" s="243" t="s">
        <v>527</v>
      </c>
      <c r="F609" s="243"/>
      <c r="G609" s="244">
        <f>G610</f>
        <v>30</v>
      </c>
      <c r="H609" s="244">
        <f>H610</f>
        <v>0</v>
      </c>
      <c r="I609" s="244">
        <f>I610</f>
        <v>0</v>
      </c>
      <c r="J609" s="244">
        <f>J610</f>
        <v>0</v>
      </c>
      <c r="K609" s="244">
        <f t="shared" ref="K609:L609" si="264">K610</f>
        <v>0</v>
      </c>
      <c r="L609" s="244">
        <f t="shared" si="264"/>
        <v>30</v>
      </c>
    </row>
    <row r="610" spans="1:12" ht="25.5">
      <c r="A610" s="255" t="s">
        <v>43</v>
      </c>
      <c r="B610" s="247" t="s">
        <v>27</v>
      </c>
      <c r="C610" s="247" t="s">
        <v>57</v>
      </c>
      <c r="D610" s="247" t="s">
        <v>57</v>
      </c>
      <c r="E610" s="247" t="s">
        <v>527</v>
      </c>
      <c r="F610" s="247" t="s">
        <v>44</v>
      </c>
      <c r="G610" s="248">
        <v>30</v>
      </c>
      <c r="H610" s="258"/>
      <c r="I610" s="259"/>
      <c r="J610" s="259"/>
      <c r="K610" s="259"/>
      <c r="L610" s="250">
        <f t="shared" si="237"/>
        <v>30</v>
      </c>
    </row>
    <row r="611" spans="1:12" s="20" customFormat="1">
      <c r="A611" s="307" t="s">
        <v>528</v>
      </c>
      <c r="B611" s="243" t="s">
        <v>27</v>
      </c>
      <c r="C611" s="243" t="s">
        <v>57</v>
      </c>
      <c r="D611" s="243" t="s">
        <v>57</v>
      </c>
      <c r="E611" s="243" t="s">
        <v>529</v>
      </c>
      <c r="F611" s="243"/>
      <c r="G611" s="244">
        <f>G612</f>
        <v>10</v>
      </c>
      <c r="H611" s="244">
        <f>H612</f>
        <v>0</v>
      </c>
      <c r="I611" s="244">
        <f>I612</f>
        <v>0</v>
      </c>
      <c r="J611" s="244">
        <f>J612</f>
        <v>0</v>
      </c>
      <c r="K611" s="244">
        <f t="shared" ref="K611:L611" si="265">K612</f>
        <v>0</v>
      </c>
      <c r="L611" s="244">
        <f t="shared" si="265"/>
        <v>10</v>
      </c>
    </row>
    <row r="612" spans="1:12" ht="25.5">
      <c r="A612" s="255" t="s">
        <v>43</v>
      </c>
      <c r="B612" s="247" t="s">
        <v>27</v>
      </c>
      <c r="C612" s="247" t="s">
        <v>57</v>
      </c>
      <c r="D612" s="247" t="s">
        <v>57</v>
      </c>
      <c r="E612" s="247" t="s">
        <v>529</v>
      </c>
      <c r="F612" s="247" t="s">
        <v>44</v>
      </c>
      <c r="G612" s="248">
        <v>10</v>
      </c>
      <c r="H612" s="258"/>
      <c r="I612" s="259"/>
      <c r="J612" s="259"/>
      <c r="K612" s="259"/>
      <c r="L612" s="250">
        <f t="shared" si="237"/>
        <v>10</v>
      </c>
    </row>
    <row r="613" spans="1:12" s="20" customFormat="1" ht="25.5">
      <c r="A613" s="307" t="s">
        <v>530</v>
      </c>
      <c r="B613" s="243" t="s">
        <v>27</v>
      </c>
      <c r="C613" s="243" t="s">
        <v>57</v>
      </c>
      <c r="D613" s="243" t="s">
        <v>57</v>
      </c>
      <c r="E613" s="243" t="s">
        <v>531</v>
      </c>
      <c r="F613" s="243"/>
      <c r="G613" s="244">
        <f>G614</f>
        <v>40</v>
      </c>
      <c r="H613" s="244">
        <f>H614</f>
        <v>0</v>
      </c>
      <c r="I613" s="244">
        <f>I614</f>
        <v>0</v>
      </c>
      <c r="J613" s="244">
        <f>J614</f>
        <v>0</v>
      </c>
      <c r="K613" s="244">
        <f t="shared" ref="K613:L613" si="266">K614</f>
        <v>0</v>
      </c>
      <c r="L613" s="244">
        <f t="shared" si="266"/>
        <v>40</v>
      </c>
    </row>
    <row r="614" spans="1:12" ht="25.5">
      <c r="A614" s="255" t="s">
        <v>43</v>
      </c>
      <c r="B614" s="247" t="s">
        <v>27</v>
      </c>
      <c r="C614" s="247" t="s">
        <v>57</v>
      </c>
      <c r="D614" s="247" t="s">
        <v>57</v>
      </c>
      <c r="E614" s="247" t="s">
        <v>531</v>
      </c>
      <c r="F614" s="247" t="s">
        <v>44</v>
      </c>
      <c r="G614" s="248">
        <v>40</v>
      </c>
      <c r="H614" s="258"/>
      <c r="I614" s="259"/>
      <c r="J614" s="259"/>
      <c r="K614" s="259"/>
      <c r="L614" s="250">
        <f t="shared" si="237"/>
        <v>40</v>
      </c>
    </row>
    <row r="615" spans="1:12" ht="38.25">
      <c r="A615" s="268" t="s">
        <v>532</v>
      </c>
      <c r="B615" s="243" t="s">
        <v>27</v>
      </c>
      <c r="C615" s="243" t="s">
        <v>57</v>
      </c>
      <c r="D615" s="243" t="s">
        <v>57</v>
      </c>
      <c r="E615" s="243" t="s">
        <v>533</v>
      </c>
      <c r="F615" s="243"/>
      <c r="G615" s="244">
        <f>G616+G635+G646</f>
        <v>1381</v>
      </c>
      <c r="H615" s="244">
        <f>H616+H635+H646</f>
        <v>0</v>
      </c>
      <c r="I615" s="244">
        <f>I616+I635+I646</f>
        <v>70</v>
      </c>
      <c r="J615" s="244">
        <f>J616+J635+J646</f>
        <v>0</v>
      </c>
      <c r="K615" s="244">
        <f t="shared" ref="K615:L615" si="267">K616+K635+K646</f>
        <v>0</v>
      </c>
      <c r="L615" s="244">
        <f t="shared" si="267"/>
        <v>1451</v>
      </c>
    </row>
    <row r="616" spans="1:12">
      <c r="A616" s="268" t="s">
        <v>534</v>
      </c>
      <c r="B616" s="243" t="s">
        <v>27</v>
      </c>
      <c r="C616" s="243" t="s">
        <v>57</v>
      </c>
      <c r="D616" s="243" t="s">
        <v>57</v>
      </c>
      <c r="E616" s="243" t="s">
        <v>535</v>
      </c>
      <c r="F616" s="243"/>
      <c r="G616" s="244">
        <f>G617+G619+G621+G623+G625+G627+G629+G631+G633</f>
        <v>864</v>
      </c>
      <c r="H616" s="244">
        <f>H617+H619+H621+H623+H625+H627+H629+H631+H633</f>
        <v>0</v>
      </c>
      <c r="I616" s="244">
        <f>I617+I619+I621+I623+I625+I627+I629+I631+I633</f>
        <v>0</v>
      </c>
      <c r="J616" s="244">
        <f>J617+J619+J621+J623+J625+J627+J629+J631+J633</f>
        <v>0</v>
      </c>
      <c r="K616" s="244">
        <f t="shared" ref="K616:L616" si="268">K617+K619+K621+K623+K625+K627+K629+K631+K633</f>
        <v>0</v>
      </c>
      <c r="L616" s="244">
        <f t="shared" si="268"/>
        <v>864</v>
      </c>
    </row>
    <row r="617" spans="1:12" s="20" customFormat="1" ht="62.25" customHeight="1">
      <c r="A617" s="307" t="s">
        <v>536</v>
      </c>
      <c r="B617" s="243" t="s">
        <v>27</v>
      </c>
      <c r="C617" s="243" t="s">
        <v>57</v>
      </c>
      <c r="D617" s="243" t="s">
        <v>57</v>
      </c>
      <c r="E617" s="243" t="s">
        <v>537</v>
      </c>
      <c r="F617" s="243"/>
      <c r="G617" s="244">
        <f>G618</f>
        <v>80</v>
      </c>
      <c r="H617" s="244">
        <f>H618</f>
        <v>0</v>
      </c>
      <c r="I617" s="244">
        <f>I618</f>
        <v>0</v>
      </c>
      <c r="J617" s="244">
        <f>J618</f>
        <v>0</v>
      </c>
      <c r="K617" s="244">
        <f t="shared" ref="K617:L617" si="269">K618</f>
        <v>0</v>
      </c>
      <c r="L617" s="244">
        <f t="shared" si="269"/>
        <v>80</v>
      </c>
    </row>
    <row r="618" spans="1:12" ht="25.5">
      <c r="A618" s="255" t="s">
        <v>43</v>
      </c>
      <c r="B618" s="247" t="s">
        <v>27</v>
      </c>
      <c r="C618" s="247" t="s">
        <v>57</v>
      </c>
      <c r="D618" s="247" t="s">
        <v>57</v>
      </c>
      <c r="E618" s="247" t="s">
        <v>537</v>
      </c>
      <c r="F618" s="247" t="s">
        <v>44</v>
      </c>
      <c r="G618" s="248">
        <v>80</v>
      </c>
      <c r="H618" s="258"/>
      <c r="I618" s="259"/>
      <c r="J618" s="259"/>
      <c r="K618" s="259"/>
      <c r="L618" s="250">
        <f t="shared" ref="L618:L679" si="270">I618+H618+G618+J618+K618</f>
        <v>80</v>
      </c>
    </row>
    <row r="619" spans="1:12" s="20" customFormat="1" ht="76.5" customHeight="1">
      <c r="A619" s="307" t="s">
        <v>538</v>
      </c>
      <c r="B619" s="243" t="s">
        <v>27</v>
      </c>
      <c r="C619" s="243" t="s">
        <v>57</v>
      </c>
      <c r="D619" s="243" t="s">
        <v>57</v>
      </c>
      <c r="E619" s="243" t="s">
        <v>539</v>
      </c>
      <c r="F619" s="243"/>
      <c r="G619" s="244">
        <f>G620</f>
        <v>60</v>
      </c>
      <c r="H619" s="244">
        <f>H620</f>
        <v>0</v>
      </c>
      <c r="I619" s="244">
        <f>I620</f>
        <v>0</v>
      </c>
      <c r="J619" s="244">
        <f>J620</f>
        <v>0</v>
      </c>
      <c r="K619" s="244">
        <f t="shared" ref="K619:L619" si="271">K620</f>
        <v>0</v>
      </c>
      <c r="L619" s="244">
        <f t="shared" si="271"/>
        <v>60</v>
      </c>
    </row>
    <row r="620" spans="1:12" ht="25.5">
      <c r="A620" s="255" t="s">
        <v>43</v>
      </c>
      <c r="B620" s="247" t="s">
        <v>27</v>
      </c>
      <c r="C620" s="247" t="s">
        <v>57</v>
      </c>
      <c r="D620" s="247" t="s">
        <v>57</v>
      </c>
      <c r="E620" s="247" t="s">
        <v>539</v>
      </c>
      <c r="F620" s="247" t="s">
        <v>44</v>
      </c>
      <c r="G620" s="248">
        <v>60</v>
      </c>
      <c r="H620" s="258"/>
      <c r="I620" s="259"/>
      <c r="J620" s="259"/>
      <c r="K620" s="259"/>
      <c r="L620" s="250">
        <f t="shared" si="270"/>
        <v>60</v>
      </c>
    </row>
    <row r="621" spans="1:12" s="20" customFormat="1" ht="91.5" customHeight="1">
      <c r="A621" s="307" t="s">
        <v>540</v>
      </c>
      <c r="B621" s="243" t="s">
        <v>27</v>
      </c>
      <c r="C621" s="243" t="s">
        <v>57</v>
      </c>
      <c r="D621" s="243" t="s">
        <v>57</v>
      </c>
      <c r="E621" s="243" t="s">
        <v>541</v>
      </c>
      <c r="F621" s="243"/>
      <c r="G621" s="244">
        <f>G622</f>
        <v>55</v>
      </c>
      <c r="H621" s="244">
        <f>H622</f>
        <v>0</v>
      </c>
      <c r="I621" s="244">
        <f>I622</f>
        <v>0</v>
      </c>
      <c r="J621" s="244">
        <f>J622</f>
        <v>0</v>
      </c>
      <c r="K621" s="244">
        <f t="shared" ref="K621:L621" si="272">K622</f>
        <v>0</v>
      </c>
      <c r="L621" s="244">
        <f t="shared" si="272"/>
        <v>55</v>
      </c>
    </row>
    <row r="622" spans="1:12" ht="25.5">
      <c r="A622" s="255" t="s">
        <v>43</v>
      </c>
      <c r="B622" s="247" t="s">
        <v>27</v>
      </c>
      <c r="C622" s="247" t="s">
        <v>57</v>
      </c>
      <c r="D622" s="247" t="s">
        <v>57</v>
      </c>
      <c r="E622" s="247" t="s">
        <v>541</v>
      </c>
      <c r="F622" s="247" t="s">
        <v>44</v>
      </c>
      <c r="G622" s="248">
        <v>55</v>
      </c>
      <c r="H622" s="258"/>
      <c r="I622" s="259"/>
      <c r="J622" s="259"/>
      <c r="K622" s="259"/>
      <c r="L622" s="250">
        <f t="shared" si="270"/>
        <v>55</v>
      </c>
    </row>
    <row r="623" spans="1:12" s="20" customFormat="1" ht="113.25" customHeight="1">
      <c r="A623" s="307" t="s">
        <v>542</v>
      </c>
      <c r="B623" s="243" t="s">
        <v>27</v>
      </c>
      <c r="C623" s="243" t="s">
        <v>57</v>
      </c>
      <c r="D623" s="243" t="s">
        <v>57</v>
      </c>
      <c r="E623" s="243" t="s">
        <v>543</v>
      </c>
      <c r="F623" s="243"/>
      <c r="G623" s="244">
        <f>G624</f>
        <v>90</v>
      </c>
      <c r="H623" s="244">
        <f>H624</f>
        <v>0</v>
      </c>
      <c r="I623" s="244">
        <f>I624</f>
        <v>0</v>
      </c>
      <c r="J623" s="244">
        <f>J624</f>
        <v>0</v>
      </c>
      <c r="K623" s="244">
        <f t="shared" ref="K623:L623" si="273">K624</f>
        <v>0</v>
      </c>
      <c r="L623" s="244">
        <f t="shared" si="273"/>
        <v>90</v>
      </c>
    </row>
    <row r="624" spans="1:12" ht="25.5">
      <c r="A624" s="255" t="s">
        <v>43</v>
      </c>
      <c r="B624" s="247" t="s">
        <v>27</v>
      </c>
      <c r="C624" s="247" t="s">
        <v>57</v>
      </c>
      <c r="D624" s="247" t="s">
        <v>57</v>
      </c>
      <c r="E624" s="247" t="s">
        <v>543</v>
      </c>
      <c r="F624" s="247" t="s">
        <v>44</v>
      </c>
      <c r="G624" s="248">
        <v>90</v>
      </c>
      <c r="H624" s="258"/>
      <c r="I624" s="259"/>
      <c r="J624" s="259"/>
      <c r="K624" s="259"/>
      <c r="L624" s="250">
        <f t="shared" si="270"/>
        <v>90</v>
      </c>
    </row>
    <row r="625" spans="1:12" s="20" customFormat="1" ht="69" customHeight="1">
      <c r="A625" s="307" t="s">
        <v>544</v>
      </c>
      <c r="B625" s="243" t="s">
        <v>27</v>
      </c>
      <c r="C625" s="243" t="s">
        <v>57</v>
      </c>
      <c r="D625" s="243" t="s">
        <v>57</v>
      </c>
      <c r="E625" s="243" t="s">
        <v>545</v>
      </c>
      <c r="F625" s="243"/>
      <c r="G625" s="244">
        <f>G626</f>
        <v>191</v>
      </c>
      <c r="H625" s="244">
        <f>H626</f>
        <v>0</v>
      </c>
      <c r="I625" s="244">
        <f>I626</f>
        <v>0</v>
      </c>
      <c r="J625" s="244">
        <f>J626</f>
        <v>0</v>
      </c>
      <c r="K625" s="244">
        <f t="shared" ref="K625:L625" si="274">K626</f>
        <v>0</v>
      </c>
      <c r="L625" s="244">
        <f t="shared" si="274"/>
        <v>191</v>
      </c>
    </row>
    <row r="626" spans="1:12" ht="25.5">
      <c r="A626" s="255" t="s">
        <v>43</v>
      </c>
      <c r="B626" s="247" t="s">
        <v>27</v>
      </c>
      <c r="C626" s="247" t="s">
        <v>57</v>
      </c>
      <c r="D626" s="247" t="s">
        <v>57</v>
      </c>
      <c r="E626" s="247" t="s">
        <v>545</v>
      </c>
      <c r="F626" s="247" t="s">
        <v>44</v>
      </c>
      <c r="G626" s="248">
        <v>191</v>
      </c>
      <c r="H626" s="258"/>
      <c r="I626" s="259"/>
      <c r="J626" s="259"/>
      <c r="K626" s="259"/>
      <c r="L626" s="250">
        <f t="shared" si="270"/>
        <v>191</v>
      </c>
    </row>
    <row r="627" spans="1:12" s="20" customFormat="1" ht="90" customHeight="1">
      <c r="A627" s="307" t="s">
        <v>546</v>
      </c>
      <c r="B627" s="243" t="s">
        <v>27</v>
      </c>
      <c r="C627" s="243" t="s">
        <v>57</v>
      </c>
      <c r="D627" s="243" t="s">
        <v>57</v>
      </c>
      <c r="E627" s="243" t="s">
        <v>547</v>
      </c>
      <c r="F627" s="243"/>
      <c r="G627" s="244">
        <f t="shared" ref="G627:L627" si="275">G628</f>
        <v>85</v>
      </c>
      <c r="H627" s="244">
        <f t="shared" si="275"/>
        <v>0</v>
      </c>
      <c r="I627" s="244">
        <f t="shared" si="275"/>
        <v>0</v>
      </c>
      <c r="J627" s="244">
        <f t="shared" si="275"/>
        <v>0</v>
      </c>
      <c r="K627" s="244">
        <f t="shared" si="275"/>
        <v>0</v>
      </c>
      <c r="L627" s="244">
        <f t="shared" si="275"/>
        <v>85</v>
      </c>
    </row>
    <row r="628" spans="1:12" ht="25.5">
      <c r="A628" s="255" t="s">
        <v>43</v>
      </c>
      <c r="B628" s="247" t="s">
        <v>27</v>
      </c>
      <c r="C628" s="247" t="s">
        <v>57</v>
      </c>
      <c r="D628" s="247" t="s">
        <v>57</v>
      </c>
      <c r="E628" s="247" t="s">
        <v>547</v>
      </c>
      <c r="F628" s="247" t="s">
        <v>44</v>
      </c>
      <c r="G628" s="248">
        <v>85</v>
      </c>
      <c r="H628" s="258"/>
      <c r="I628" s="259"/>
      <c r="J628" s="259"/>
      <c r="K628" s="259"/>
      <c r="L628" s="250">
        <f t="shared" si="270"/>
        <v>85</v>
      </c>
    </row>
    <row r="629" spans="1:12" s="20" customFormat="1" ht="90" customHeight="1">
      <c r="A629" s="307" t="s">
        <v>548</v>
      </c>
      <c r="B629" s="243" t="s">
        <v>27</v>
      </c>
      <c r="C629" s="243" t="s">
        <v>57</v>
      </c>
      <c r="D629" s="243" t="s">
        <v>57</v>
      </c>
      <c r="E629" s="243" t="s">
        <v>549</v>
      </c>
      <c r="F629" s="243"/>
      <c r="G629" s="244">
        <f>G630</f>
        <v>128</v>
      </c>
      <c r="H629" s="244">
        <f>H630</f>
        <v>0</v>
      </c>
      <c r="I629" s="244">
        <f>I630</f>
        <v>0</v>
      </c>
      <c r="J629" s="244">
        <f>J630</f>
        <v>0</v>
      </c>
      <c r="K629" s="244">
        <f t="shared" ref="K629:L629" si="276">K630</f>
        <v>0</v>
      </c>
      <c r="L629" s="244">
        <f t="shared" si="276"/>
        <v>128</v>
      </c>
    </row>
    <row r="630" spans="1:12" ht="25.5">
      <c r="A630" s="255" t="s">
        <v>43</v>
      </c>
      <c r="B630" s="247" t="s">
        <v>27</v>
      </c>
      <c r="C630" s="247" t="s">
        <v>57</v>
      </c>
      <c r="D630" s="247" t="s">
        <v>57</v>
      </c>
      <c r="E630" s="247" t="s">
        <v>549</v>
      </c>
      <c r="F630" s="247" t="s">
        <v>44</v>
      </c>
      <c r="G630" s="248">
        <v>128</v>
      </c>
      <c r="H630" s="258"/>
      <c r="I630" s="259"/>
      <c r="J630" s="259"/>
      <c r="K630" s="259"/>
      <c r="L630" s="250">
        <f t="shared" si="270"/>
        <v>128</v>
      </c>
    </row>
    <row r="631" spans="1:12" s="20" customFormat="1" ht="80.25" customHeight="1">
      <c r="A631" s="307" t="s">
        <v>550</v>
      </c>
      <c r="B631" s="243" t="s">
        <v>27</v>
      </c>
      <c r="C631" s="243" t="s">
        <v>57</v>
      </c>
      <c r="D631" s="243" t="s">
        <v>57</v>
      </c>
      <c r="E631" s="243" t="s">
        <v>551</v>
      </c>
      <c r="F631" s="243"/>
      <c r="G631" s="244">
        <f>G632</f>
        <v>120</v>
      </c>
      <c r="H631" s="244">
        <f>H632</f>
        <v>0</v>
      </c>
      <c r="I631" s="244">
        <f>I632</f>
        <v>0</v>
      </c>
      <c r="J631" s="244">
        <f>J632</f>
        <v>0</v>
      </c>
      <c r="K631" s="244">
        <f t="shared" ref="K631:L631" si="277">K632</f>
        <v>0</v>
      </c>
      <c r="L631" s="244">
        <f t="shared" si="277"/>
        <v>120</v>
      </c>
    </row>
    <row r="632" spans="1:12" ht="25.5">
      <c r="A632" s="255" t="s">
        <v>43</v>
      </c>
      <c r="B632" s="247" t="s">
        <v>27</v>
      </c>
      <c r="C632" s="247" t="s">
        <v>57</v>
      </c>
      <c r="D632" s="247" t="s">
        <v>57</v>
      </c>
      <c r="E632" s="247" t="s">
        <v>551</v>
      </c>
      <c r="F632" s="247" t="s">
        <v>44</v>
      </c>
      <c r="G632" s="248">
        <v>120</v>
      </c>
      <c r="H632" s="258"/>
      <c r="I632" s="259"/>
      <c r="J632" s="259"/>
      <c r="K632" s="259"/>
      <c r="L632" s="250">
        <f t="shared" si="270"/>
        <v>120</v>
      </c>
    </row>
    <row r="633" spans="1:12" s="20" customFormat="1" ht="72" customHeight="1">
      <c r="A633" s="307" t="s">
        <v>552</v>
      </c>
      <c r="B633" s="243" t="s">
        <v>27</v>
      </c>
      <c r="C633" s="243" t="s">
        <v>57</v>
      </c>
      <c r="D633" s="243" t="s">
        <v>57</v>
      </c>
      <c r="E633" s="243" t="s">
        <v>553</v>
      </c>
      <c r="F633" s="243"/>
      <c r="G633" s="244">
        <f>G634</f>
        <v>55</v>
      </c>
      <c r="H633" s="244">
        <f>H634</f>
        <v>0</v>
      </c>
      <c r="I633" s="244">
        <f>I634</f>
        <v>0</v>
      </c>
      <c r="J633" s="244">
        <f>J634</f>
        <v>0</v>
      </c>
      <c r="K633" s="244">
        <f t="shared" ref="K633:L633" si="278">K634</f>
        <v>0</v>
      </c>
      <c r="L633" s="244">
        <f t="shared" si="278"/>
        <v>55</v>
      </c>
    </row>
    <row r="634" spans="1:12" ht="25.5">
      <c r="A634" s="255" t="s">
        <v>43</v>
      </c>
      <c r="B634" s="247" t="s">
        <v>27</v>
      </c>
      <c r="C634" s="247" t="s">
        <v>57</v>
      </c>
      <c r="D634" s="247" t="s">
        <v>57</v>
      </c>
      <c r="E634" s="247" t="s">
        <v>553</v>
      </c>
      <c r="F634" s="247" t="s">
        <v>44</v>
      </c>
      <c r="G634" s="248">
        <v>55</v>
      </c>
      <c r="H634" s="258"/>
      <c r="I634" s="259"/>
      <c r="J634" s="259"/>
      <c r="K634" s="259"/>
      <c r="L634" s="250">
        <f t="shared" si="270"/>
        <v>55</v>
      </c>
    </row>
    <row r="635" spans="1:12" s="20" customFormat="1">
      <c r="A635" s="268" t="s">
        <v>554</v>
      </c>
      <c r="B635" s="243"/>
      <c r="C635" s="243" t="s">
        <v>57</v>
      </c>
      <c r="D635" s="243" t="s">
        <v>57</v>
      </c>
      <c r="E635" s="243" t="s">
        <v>555</v>
      </c>
      <c r="F635" s="243"/>
      <c r="G635" s="244">
        <f>G636+G638+G640+G642+G644</f>
        <v>206</v>
      </c>
      <c r="H635" s="244">
        <f>H636+H638+H640+H642+H644</f>
        <v>0</v>
      </c>
      <c r="I635" s="244">
        <f>I636+I638+I640+I642+I644</f>
        <v>0</v>
      </c>
      <c r="J635" s="244">
        <f>J636+J638+J640+J642+J644</f>
        <v>0</v>
      </c>
      <c r="K635" s="244">
        <f t="shared" ref="K635:L635" si="279">K636+K638+K640+K642+K644</f>
        <v>0</v>
      </c>
      <c r="L635" s="244">
        <f t="shared" si="279"/>
        <v>206</v>
      </c>
    </row>
    <row r="636" spans="1:12" s="20" customFormat="1" ht="78.75" customHeight="1">
      <c r="A636" s="307" t="s">
        <v>556</v>
      </c>
      <c r="B636" s="243" t="s">
        <v>27</v>
      </c>
      <c r="C636" s="243" t="s">
        <v>57</v>
      </c>
      <c r="D636" s="243" t="s">
        <v>57</v>
      </c>
      <c r="E636" s="243" t="s">
        <v>557</v>
      </c>
      <c r="F636" s="243"/>
      <c r="G636" s="244">
        <f>G637</f>
        <v>51</v>
      </c>
      <c r="H636" s="244">
        <f>H637</f>
        <v>0</v>
      </c>
      <c r="I636" s="244">
        <f>I637</f>
        <v>0</v>
      </c>
      <c r="J636" s="244">
        <f>J637</f>
        <v>0</v>
      </c>
      <c r="K636" s="244">
        <f t="shared" ref="K636:L636" si="280">K637</f>
        <v>0</v>
      </c>
      <c r="L636" s="244">
        <f t="shared" si="280"/>
        <v>51</v>
      </c>
    </row>
    <row r="637" spans="1:12" ht="25.5">
      <c r="A637" s="255" t="s">
        <v>43</v>
      </c>
      <c r="B637" s="247" t="s">
        <v>27</v>
      </c>
      <c r="C637" s="247" t="s">
        <v>57</v>
      </c>
      <c r="D637" s="247" t="s">
        <v>57</v>
      </c>
      <c r="E637" s="247" t="s">
        <v>557</v>
      </c>
      <c r="F637" s="247" t="s">
        <v>44</v>
      </c>
      <c r="G637" s="248">
        <v>51</v>
      </c>
      <c r="H637" s="258"/>
      <c r="I637" s="259"/>
      <c r="J637" s="259"/>
      <c r="K637" s="259"/>
      <c r="L637" s="250">
        <f t="shared" si="270"/>
        <v>51</v>
      </c>
    </row>
    <row r="638" spans="1:12" s="20" customFormat="1" ht="154.5" customHeight="1">
      <c r="A638" s="307" t="s">
        <v>558</v>
      </c>
      <c r="B638" s="243" t="s">
        <v>27</v>
      </c>
      <c r="C638" s="243" t="s">
        <v>57</v>
      </c>
      <c r="D638" s="243" t="s">
        <v>57</v>
      </c>
      <c r="E638" s="243" t="s">
        <v>559</v>
      </c>
      <c r="F638" s="243"/>
      <c r="G638" s="244">
        <f>G639</f>
        <v>25</v>
      </c>
      <c r="H638" s="244">
        <f>H639</f>
        <v>0</v>
      </c>
      <c r="I638" s="244">
        <f>I639</f>
        <v>0</v>
      </c>
      <c r="J638" s="244">
        <f>J639</f>
        <v>0</v>
      </c>
      <c r="K638" s="244">
        <f t="shared" ref="K638:L638" si="281">K639</f>
        <v>0</v>
      </c>
      <c r="L638" s="244">
        <f t="shared" si="281"/>
        <v>25</v>
      </c>
    </row>
    <row r="639" spans="1:12" ht="25.5">
      <c r="A639" s="255" t="s">
        <v>43</v>
      </c>
      <c r="B639" s="247" t="s">
        <v>27</v>
      </c>
      <c r="C639" s="247" t="s">
        <v>57</v>
      </c>
      <c r="D639" s="247" t="s">
        <v>57</v>
      </c>
      <c r="E639" s="247" t="s">
        <v>559</v>
      </c>
      <c r="F639" s="247" t="s">
        <v>44</v>
      </c>
      <c r="G639" s="248">
        <v>25</v>
      </c>
      <c r="H639" s="258"/>
      <c r="I639" s="259"/>
      <c r="J639" s="259"/>
      <c r="K639" s="259"/>
      <c r="L639" s="250">
        <f t="shared" si="270"/>
        <v>25</v>
      </c>
    </row>
    <row r="640" spans="1:12" s="20" customFormat="1" ht="100.5" customHeight="1">
      <c r="A640" s="307" t="s">
        <v>560</v>
      </c>
      <c r="B640" s="243" t="s">
        <v>27</v>
      </c>
      <c r="C640" s="243" t="s">
        <v>57</v>
      </c>
      <c r="D640" s="243" t="s">
        <v>57</v>
      </c>
      <c r="E640" s="243" t="s">
        <v>561</v>
      </c>
      <c r="F640" s="243"/>
      <c r="G640" s="244">
        <f>G641</f>
        <v>60</v>
      </c>
      <c r="H640" s="244">
        <f>H641</f>
        <v>0</v>
      </c>
      <c r="I640" s="244">
        <f>I641</f>
        <v>0</v>
      </c>
      <c r="J640" s="244">
        <f>J641</f>
        <v>0</v>
      </c>
      <c r="K640" s="244">
        <f t="shared" ref="K640:L640" si="282">K641</f>
        <v>0</v>
      </c>
      <c r="L640" s="244">
        <f t="shared" si="282"/>
        <v>60</v>
      </c>
    </row>
    <row r="641" spans="1:12" ht="25.5">
      <c r="A641" s="255" t="s">
        <v>43</v>
      </c>
      <c r="B641" s="247" t="s">
        <v>27</v>
      </c>
      <c r="C641" s="247" t="s">
        <v>57</v>
      </c>
      <c r="D641" s="247" t="s">
        <v>57</v>
      </c>
      <c r="E641" s="247" t="s">
        <v>561</v>
      </c>
      <c r="F641" s="247" t="s">
        <v>44</v>
      </c>
      <c r="G641" s="248">
        <v>60</v>
      </c>
      <c r="H641" s="258"/>
      <c r="I641" s="259"/>
      <c r="J641" s="259"/>
      <c r="K641" s="259"/>
      <c r="L641" s="250">
        <f t="shared" si="270"/>
        <v>60</v>
      </c>
    </row>
    <row r="642" spans="1:12" s="20" customFormat="1" ht="43.5" customHeight="1">
      <c r="A642" s="307" t="s">
        <v>562</v>
      </c>
      <c r="B642" s="243" t="s">
        <v>27</v>
      </c>
      <c r="C642" s="243" t="s">
        <v>57</v>
      </c>
      <c r="D642" s="243" t="s">
        <v>57</v>
      </c>
      <c r="E642" s="243" t="s">
        <v>563</v>
      </c>
      <c r="F642" s="243"/>
      <c r="G642" s="244">
        <f>G643</f>
        <v>30</v>
      </c>
      <c r="H642" s="244">
        <f>H643</f>
        <v>0</v>
      </c>
      <c r="I642" s="244">
        <f>I643</f>
        <v>0</v>
      </c>
      <c r="J642" s="244">
        <f>J643</f>
        <v>0</v>
      </c>
      <c r="K642" s="244">
        <f t="shared" ref="K642:L642" si="283">K643</f>
        <v>0</v>
      </c>
      <c r="L642" s="244">
        <f t="shared" si="283"/>
        <v>30</v>
      </c>
    </row>
    <row r="643" spans="1:12" ht="25.5">
      <c r="A643" s="255" t="s">
        <v>43</v>
      </c>
      <c r="B643" s="247" t="s">
        <v>27</v>
      </c>
      <c r="C643" s="247" t="s">
        <v>57</v>
      </c>
      <c r="D643" s="247" t="s">
        <v>57</v>
      </c>
      <c r="E643" s="247" t="s">
        <v>563</v>
      </c>
      <c r="F643" s="247" t="s">
        <v>44</v>
      </c>
      <c r="G643" s="248">
        <v>30</v>
      </c>
      <c r="H643" s="258"/>
      <c r="I643" s="259"/>
      <c r="J643" s="259"/>
      <c r="K643" s="259"/>
      <c r="L643" s="250">
        <f t="shared" si="270"/>
        <v>30</v>
      </c>
    </row>
    <row r="644" spans="1:12" s="20" customFormat="1" ht="204" customHeight="1">
      <c r="A644" s="307" t="s">
        <v>564</v>
      </c>
      <c r="B644" s="243" t="s">
        <v>27</v>
      </c>
      <c r="C644" s="243" t="s">
        <v>57</v>
      </c>
      <c r="D644" s="243" t="s">
        <v>57</v>
      </c>
      <c r="E644" s="243" t="s">
        <v>565</v>
      </c>
      <c r="F644" s="243"/>
      <c r="G644" s="244">
        <f>G645</f>
        <v>40</v>
      </c>
      <c r="H644" s="244">
        <f>H645</f>
        <v>0</v>
      </c>
      <c r="I644" s="244">
        <f>I645</f>
        <v>0</v>
      </c>
      <c r="J644" s="244">
        <f>J645</f>
        <v>0</v>
      </c>
      <c r="K644" s="244">
        <f t="shared" ref="K644:L644" si="284">K645</f>
        <v>0</v>
      </c>
      <c r="L644" s="244">
        <f t="shared" si="284"/>
        <v>40</v>
      </c>
    </row>
    <row r="645" spans="1:12" ht="25.5">
      <c r="A645" s="255" t="s">
        <v>43</v>
      </c>
      <c r="B645" s="247" t="s">
        <v>27</v>
      </c>
      <c r="C645" s="247" t="s">
        <v>57</v>
      </c>
      <c r="D645" s="247" t="s">
        <v>57</v>
      </c>
      <c r="E645" s="247" t="s">
        <v>565</v>
      </c>
      <c r="F645" s="247" t="s">
        <v>44</v>
      </c>
      <c r="G645" s="248">
        <v>40</v>
      </c>
      <c r="H645" s="258"/>
      <c r="I645" s="259"/>
      <c r="J645" s="259"/>
      <c r="K645" s="259"/>
      <c r="L645" s="250">
        <f t="shared" si="270"/>
        <v>40</v>
      </c>
    </row>
    <row r="646" spans="1:12" s="20" customFormat="1">
      <c r="A646" s="268" t="s">
        <v>566</v>
      </c>
      <c r="B646" s="243"/>
      <c r="C646" s="243" t="s">
        <v>57</v>
      </c>
      <c r="D646" s="243" t="s">
        <v>57</v>
      </c>
      <c r="E646" s="243" t="s">
        <v>567</v>
      </c>
      <c r="F646" s="243"/>
      <c r="G646" s="244">
        <f>G647+G649+G651+G653+G655</f>
        <v>311</v>
      </c>
      <c r="H646" s="244">
        <f>H647+H649+H651+H653+H655</f>
        <v>0</v>
      </c>
      <c r="I646" s="244">
        <f>I647+I649+I651+I653+I655</f>
        <v>70</v>
      </c>
      <c r="J646" s="244">
        <f>J647+J649+J651+J653+J655</f>
        <v>0</v>
      </c>
      <c r="K646" s="244">
        <f t="shared" ref="K646:L646" si="285">K647+K649+K651+K653+K655</f>
        <v>0</v>
      </c>
      <c r="L646" s="244">
        <f t="shared" si="285"/>
        <v>381</v>
      </c>
    </row>
    <row r="647" spans="1:12" s="20" customFormat="1" ht="150" customHeight="1">
      <c r="A647" s="307" t="s">
        <v>568</v>
      </c>
      <c r="B647" s="243" t="s">
        <v>27</v>
      </c>
      <c r="C647" s="243" t="s">
        <v>57</v>
      </c>
      <c r="D647" s="243" t="s">
        <v>57</v>
      </c>
      <c r="E647" s="243" t="s">
        <v>569</v>
      </c>
      <c r="F647" s="243"/>
      <c r="G647" s="244">
        <f>G648</f>
        <v>66</v>
      </c>
      <c r="H647" s="244">
        <f>H648</f>
        <v>0</v>
      </c>
      <c r="I647" s="244">
        <f>I648</f>
        <v>0</v>
      </c>
      <c r="J647" s="244">
        <f>J648</f>
        <v>0</v>
      </c>
      <c r="K647" s="244">
        <f t="shared" ref="K647:L647" si="286">K648</f>
        <v>0</v>
      </c>
      <c r="L647" s="244">
        <f t="shared" si="286"/>
        <v>66</v>
      </c>
    </row>
    <row r="648" spans="1:12" ht="25.5">
      <c r="A648" s="255" t="s">
        <v>43</v>
      </c>
      <c r="B648" s="247" t="s">
        <v>27</v>
      </c>
      <c r="C648" s="247" t="s">
        <v>57</v>
      </c>
      <c r="D648" s="247" t="s">
        <v>57</v>
      </c>
      <c r="E648" s="247" t="s">
        <v>569</v>
      </c>
      <c r="F648" s="247" t="s">
        <v>44</v>
      </c>
      <c r="G648" s="248">
        <v>66</v>
      </c>
      <c r="H648" s="258"/>
      <c r="I648" s="259"/>
      <c r="J648" s="259"/>
      <c r="K648" s="259"/>
      <c r="L648" s="250">
        <f t="shared" si="270"/>
        <v>66</v>
      </c>
    </row>
    <row r="649" spans="1:12" s="20" customFormat="1" ht="63.75">
      <c r="A649" s="268" t="s">
        <v>570</v>
      </c>
      <c r="B649" s="243" t="s">
        <v>27</v>
      </c>
      <c r="C649" s="243" t="s">
        <v>57</v>
      </c>
      <c r="D649" s="243" t="s">
        <v>57</v>
      </c>
      <c r="E649" s="243" t="s">
        <v>571</v>
      </c>
      <c r="F649" s="243"/>
      <c r="G649" s="244">
        <f>G650</f>
        <v>130</v>
      </c>
      <c r="H649" s="244">
        <f>H650</f>
        <v>0</v>
      </c>
      <c r="I649" s="244">
        <f>I650</f>
        <v>0</v>
      </c>
      <c r="J649" s="244">
        <f>J650</f>
        <v>0</v>
      </c>
      <c r="K649" s="244">
        <f t="shared" ref="K649:L649" si="287">K650</f>
        <v>0</v>
      </c>
      <c r="L649" s="244">
        <f t="shared" si="287"/>
        <v>130</v>
      </c>
    </row>
    <row r="650" spans="1:12" ht="25.5">
      <c r="A650" s="255" t="s">
        <v>43</v>
      </c>
      <c r="B650" s="247" t="s">
        <v>27</v>
      </c>
      <c r="C650" s="247" t="s">
        <v>57</v>
      </c>
      <c r="D650" s="247" t="s">
        <v>57</v>
      </c>
      <c r="E650" s="247" t="s">
        <v>571</v>
      </c>
      <c r="F650" s="247" t="s">
        <v>44</v>
      </c>
      <c r="G650" s="248">
        <v>130</v>
      </c>
      <c r="H650" s="258"/>
      <c r="I650" s="259"/>
      <c r="J650" s="259"/>
      <c r="K650" s="259"/>
      <c r="L650" s="250">
        <f t="shared" si="270"/>
        <v>130</v>
      </c>
    </row>
    <row r="651" spans="1:12" s="20" customFormat="1" ht="75.75" customHeight="1">
      <c r="A651" s="307" t="s">
        <v>572</v>
      </c>
      <c r="B651" s="243" t="s">
        <v>27</v>
      </c>
      <c r="C651" s="243" t="s">
        <v>57</v>
      </c>
      <c r="D651" s="243" t="s">
        <v>57</v>
      </c>
      <c r="E651" s="243" t="s">
        <v>573</v>
      </c>
      <c r="F651" s="243"/>
      <c r="G651" s="244">
        <f>G652</f>
        <v>65</v>
      </c>
      <c r="H651" s="244">
        <f>H652</f>
        <v>0</v>
      </c>
      <c r="I651" s="244">
        <f>I652</f>
        <v>0</v>
      </c>
      <c r="J651" s="244">
        <f>J652</f>
        <v>0</v>
      </c>
      <c r="K651" s="244">
        <f t="shared" ref="K651:L651" si="288">K652</f>
        <v>0</v>
      </c>
      <c r="L651" s="244">
        <f t="shared" si="288"/>
        <v>65</v>
      </c>
    </row>
    <row r="652" spans="1:12" ht="25.5">
      <c r="A652" s="255" t="s">
        <v>43</v>
      </c>
      <c r="B652" s="247" t="s">
        <v>27</v>
      </c>
      <c r="C652" s="247" t="s">
        <v>57</v>
      </c>
      <c r="D652" s="247" t="s">
        <v>57</v>
      </c>
      <c r="E652" s="247" t="s">
        <v>573</v>
      </c>
      <c r="F652" s="247" t="s">
        <v>44</v>
      </c>
      <c r="G652" s="248">
        <v>65</v>
      </c>
      <c r="H652" s="258"/>
      <c r="I652" s="259"/>
      <c r="J652" s="259"/>
      <c r="K652" s="259"/>
      <c r="L652" s="250">
        <f t="shared" si="270"/>
        <v>65</v>
      </c>
    </row>
    <row r="653" spans="1:12" s="20" customFormat="1" ht="206.25" customHeight="1">
      <c r="A653" s="307" t="s">
        <v>574</v>
      </c>
      <c r="B653" s="243" t="s">
        <v>27</v>
      </c>
      <c r="C653" s="243" t="s">
        <v>57</v>
      </c>
      <c r="D653" s="243" t="s">
        <v>57</v>
      </c>
      <c r="E653" s="243" t="s">
        <v>575</v>
      </c>
      <c r="F653" s="243"/>
      <c r="G653" s="244">
        <f>G654</f>
        <v>50</v>
      </c>
      <c r="H653" s="244">
        <f>H654</f>
        <v>0</v>
      </c>
      <c r="I653" s="244">
        <f>I654</f>
        <v>0</v>
      </c>
      <c r="J653" s="244">
        <f>J654</f>
        <v>0</v>
      </c>
      <c r="K653" s="244">
        <f t="shared" ref="K653:L653" si="289">K654</f>
        <v>0</v>
      </c>
      <c r="L653" s="244">
        <f t="shared" si="289"/>
        <v>50</v>
      </c>
    </row>
    <row r="654" spans="1:12" ht="25.5">
      <c r="A654" s="255" t="s">
        <v>43</v>
      </c>
      <c r="B654" s="247" t="s">
        <v>27</v>
      </c>
      <c r="C654" s="247" t="s">
        <v>57</v>
      </c>
      <c r="D654" s="247" t="s">
        <v>57</v>
      </c>
      <c r="E654" s="247" t="s">
        <v>575</v>
      </c>
      <c r="F654" s="247" t="s">
        <v>44</v>
      </c>
      <c r="G654" s="248">
        <v>50</v>
      </c>
      <c r="H654" s="258"/>
      <c r="I654" s="259"/>
      <c r="J654" s="259"/>
      <c r="K654" s="259"/>
      <c r="L654" s="250">
        <f t="shared" si="270"/>
        <v>50</v>
      </c>
    </row>
    <row r="655" spans="1:12" s="20" customFormat="1" ht="25.5">
      <c r="A655" s="301" t="s">
        <v>576</v>
      </c>
      <c r="B655" s="243" t="s">
        <v>27</v>
      </c>
      <c r="C655" s="243" t="s">
        <v>57</v>
      </c>
      <c r="D655" s="243" t="s">
        <v>57</v>
      </c>
      <c r="E655" s="243" t="s">
        <v>577</v>
      </c>
      <c r="F655" s="243"/>
      <c r="G655" s="244">
        <f>G656</f>
        <v>0</v>
      </c>
      <c r="H655" s="244">
        <f>H656</f>
        <v>0</v>
      </c>
      <c r="I655" s="244">
        <f>I656</f>
        <v>70</v>
      </c>
      <c r="J655" s="244">
        <f>J656</f>
        <v>0</v>
      </c>
      <c r="K655" s="244">
        <f t="shared" ref="K655:L655" si="290">K656</f>
        <v>0</v>
      </c>
      <c r="L655" s="244">
        <f t="shared" si="290"/>
        <v>70</v>
      </c>
    </row>
    <row r="656" spans="1:12" ht="25.5">
      <c r="A656" s="255" t="s">
        <v>43</v>
      </c>
      <c r="B656" s="247" t="s">
        <v>27</v>
      </c>
      <c r="C656" s="247" t="s">
        <v>57</v>
      </c>
      <c r="D656" s="247" t="s">
        <v>57</v>
      </c>
      <c r="E656" s="247" t="s">
        <v>577</v>
      </c>
      <c r="F656" s="247" t="s">
        <v>44</v>
      </c>
      <c r="G656" s="248"/>
      <c r="H656" s="258"/>
      <c r="I656" s="259">
        <v>70</v>
      </c>
      <c r="J656" s="259"/>
      <c r="K656" s="259"/>
      <c r="L656" s="250">
        <f t="shared" si="270"/>
        <v>70</v>
      </c>
    </row>
    <row r="657" spans="1:12" s="20" customFormat="1" ht="25.5" hidden="1">
      <c r="A657" s="9" t="s">
        <v>578</v>
      </c>
      <c r="B657" s="10" t="s">
        <v>27</v>
      </c>
      <c r="C657" s="10" t="s">
        <v>57</v>
      </c>
      <c r="D657" s="10" t="s">
        <v>57</v>
      </c>
      <c r="E657" s="10" t="s">
        <v>579</v>
      </c>
      <c r="F657" s="10"/>
      <c r="G657" s="11">
        <f>G658</f>
        <v>0</v>
      </c>
      <c r="H657" s="11">
        <f>H658</f>
        <v>0</v>
      </c>
      <c r="I657" s="11">
        <f>I658</f>
        <v>750</v>
      </c>
      <c r="J657" s="11">
        <f>J658</f>
        <v>0</v>
      </c>
      <c r="K657" s="11">
        <f t="shared" ref="K657:L657" si="291">K658</f>
        <v>0</v>
      </c>
      <c r="L657" s="11">
        <f t="shared" si="291"/>
        <v>750</v>
      </c>
    </row>
    <row r="658" spans="1:12" ht="25.5" hidden="1">
      <c r="A658" s="90" t="s">
        <v>43</v>
      </c>
      <c r="B658" s="24" t="s">
        <v>27</v>
      </c>
      <c r="C658" s="24" t="s">
        <v>57</v>
      </c>
      <c r="D658" s="24" t="s">
        <v>57</v>
      </c>
      <c r="E658" s="24" t="s">
        <v>579</v>
      </c>
      <c r="F658" s="24" t="s">
        <v>44</v>
      </c>
      <c r="G658" s="25"/>
      <c r="H658" s="26"/>
      <c r="I658" s="27">
        <v>750</v>
      </c>
      <c r="J658" s="27"/>
      <c r="K658" s="27"/>
      <c r="L658" s="16">
        <f t="shared" si="270"/>
        <v>750</v>
      </c>
    </row>
    <row r="659" spans="1:12" hidden="1">
      <c r="A659" s="9" t="s">
        <v>580</v>
      </c>
      <c r="B659" s="10" t="s">
        <v>27</v>
      </c>
      <c r="C659" s="10" t="s">
        <v>57</v>
      </c>
      <c r="D659" s="10" t="s">
        <v>57</v>
      </c>
      <c r="E659" s="10" t="s">
        <v>581</v>
      </c>
      <c r="F659" s="10"/>
      <c r="G659" s="11">
        <f>G660+G661</f>
        <v>0</v>
      </c>
      <c r="H659" s="11">
        <f>H660+H661</f>
        <v>0</v>
      </c>
      <c r="I659" s="11">
        <f>I660+I661</f>
        <v>3614.7</v>
      </c>
      <c r="J659" s="11">
        <f>J660+J661</f>
        <v>0</v>
      </c>
      <c r="K659" s="11">
        <f t="shared" ref="K659:L659" si="292">K660+K661</f>
        <v>0</v>
      </c>
      <c r="L659" s="11">
        <f t="shared" si="292"/>
        <v>3614.7</v>
      </c>
    </row>
    <row r="660" spans="1:12" ht="25.5" hidden="1">
      <c r="A660" s="90" t="s">
        <v>43</v>
      </c>
      <c r="B660" s="24" t="s">
        <v>27</v>
      </c>
      <c r="C660" s="24" t="s">
        <v>57</v>
      </c>
      <c r="D660" s="24" t="s">
        <v>57</v>
      </c>
      <c r="E660" s="24" t="s">
        <v>581</v>
      </c>
      <c r="F660" s="24" t="s">
        <v>44</v>
      </c>
      <c r="G660" s="25"/>
      <c r="H660" s="26"/>
      <c r="I660" s="27">
        <v>3614.7</v>
      </c>
      <c r="J660" s="27">
        <v>-2567.875</v>
      </c>
      <c r="K660" s="27"/>
      <c r="L660" s="16">
        <f t="shared" si="270"/>
        <v>1046.8249999999998</v>
      </c>
    </row>
    <row r="661" spans="1:12" ht="51" hidden="1">
      <c r="A661" s="100" t="s">
        <v>349</v>
      </c>
      <c r="B661" s="24" t="s">
        <v>27</v>
      </c>
      <c r="C661" s="24" t="s">
        <v>57</v>
      </c>
      <c r="D661" s="24" t="s">
        <v>57</v>
      </c>
      <c r="E661" s="24" t="s">
        <v>581</v>
      </c>
      <c r="F661" s="24" t="s">
        <v>87</v>
      </c>
      <c r="G661" s="25"/>
      <c r="H661" s="26"/>
      <c r="I661" s="27"/>
      <c r="J661" s="27">
        <v>2567.875</v>
      </c>
      <c r="K661" s="27"/>
      <c r="L661" s="16">
        <f t="shared" si="270"/>
        <v>2567.875</v>
      </c>
    </row>
    <row r="662" spans="1:12" s="20" customFormat="1" ht="25.5" hidden="1">
      <c r="A662" s="9" t="s">
        <v>582</v>
      </c>
      <c r="B662" s="10" t="s">
        <v>27</v>
      </c>
      <c r="C662" s="10" t="s">
        <v>57</v>
      </c>
      <c r="D662" s="10" t="s">
        <v>57</v>
      </c>
      <c r="E662" s="10" t="s">
        <v>583</v>
      </c>
      <c r="F662" s="10"/>
      <c r="G662" s="11">
        <f>G663+G664</f>
        <v>0</v>
      </c>
      <c r="H662" s="11">
        <f>H663+H664</f>
        <v>0</v>
      </c>
      <c r="I662" s="11">
        <f>I663+I664</f>
        <v>3229.7</v>
      </c>
      <c r="J662" s="11">
        <f>J663+J664</f>
        <v>0</v>
      </c>
      <c r="K662" s="11">
        <f t="shared" ref="K662:L662" si="293">K663+K664</f>
        <v>0</v>
      </c>
      <c r="L662" s="11">
        <f t="shared" si="293"/>
        <v>3229.7</v>
      </c>
    </row>
    <row r="663" spans="1:12" ht="25.5" hidden="1">
      <c r="A663" s="90" t="s">
        <v>43</v>
      </c>
      <c r="B663" s="24" t="s">
        <v>27</v>
      </c>
      <c r="C663" s="24" t="s">
        <v>57</v>
      </c>
      <c r="D663" s="24" t="s">
        <v>57</v>
      </c>
      <c r="E663" s="24" t="s">
        <v>583</v>
      </c>
      <c r="F663" s="24" t="s">
        <v>44</v>
      </c>
      <c r="G663" s="25"/>
      <c r="H663" s="26"/>
      <c r="I663" s="27">
        <v>3229.7</v>
      </c>
      <c r="J663" s="27">
        <v>-2285.1849999999999</v>
      </c>
      <c r="K663" s="27"/>
      <c r="L663" s="16">
        <f t="shared" si="270"/>
        <v>944.51499999999987</v>
      </c>
    </row>
    <row r="664" spans="1:12" ht="51" hidden="1">
      <c r="A664" s="100" t="s">
        <v>349</v>
      </c>
      <c r="B664" s="24" t="s">
        <v>27</v>
      </c>
      <c r="C664" s="24" t="s">
        <v>57</v>
      </c>
      <c r="D664" s="24" t="s">
        <v>57</v>
      </c>
      <c r="E664" s="24" t="s">
        <v>583</v>
      </c>
      <c r="F664" s="24" t="s">
        <v>87</v>
      </c>
      <c r="G664" s="25"/>
      <c r="H664" s="26"/>
      <c r="I664" s="27"/>
      <c r="J664" s="27">
        <v>2285.1849999999999</v>
      </c>
      <c r="K664" s="27"/>
      <c r="L664" s="16">
        <f t="shared" si="270"/>
        <v>2285.1849999999999</v>
      </c>
    </row>
    <row r="665" spans="1:12" s="20" customFormat="1" ht="51" hidden="1">
      <c r="A665" s="9" t="s">
        <v>584</v>
      </c>
      <c r="B665" s="10" t="s">
        <v>27</v>
      </c>
      <c r="C665" s="10" t="s">
        <v>57</v>
      </c>
      <c r="D665" s="10" t="s">
        <v>57</v>
      </c>
      <c r="E665" s="10" t="s">
        <v>585</v>
      </c>
      <c r="F665" s="10"/>
      <c r="G665" s="11">
        <f>G666</f>
        <v>0</v>
      </c>
      <c r="H665" s="11">
        <f>H666</f>
        <v>0</v>
      </c>
      <c r="I665" s="11">
        <f>I666</f>
        <v>275</v>
      </c>
      <c r="J665" s="11">
        <f>J666</f>
        <v>0</v>
      </c>
      <c r="K665" s="11">
        <f t="shared" ref="K665:L665" si="294">K666</f>
        <v>0</v>
      </c>
      <c r="L665" s="11">
        <f t="shared" si="294"/>
        <v>275</v>
      </c>
    </row>
    <row r="666" spans="1:12" ht="25.5" hidden="1">
      <c r="A666" s="90" t="s">
        <v>43</v>
      </c>
      <c r="B666" s="24" t="s">
        <v>27</v>
      </c>
      <c r="C666" s="24" t="s">
        <v>57</v>
      </c>
      <c r="D666" s="24" t="s">
        <v>57</v>
      </c>
      <c r="E666" s="24" t="s">
        <v>585</v>
      </c>
      <c r="F666" s="24" t="s">
        <v>44</v>
      </c>
      <c r="G666" s="25"/>
      <c r="H666" s="26"/>
      <c r="I666" s="27">
        <v>275</v>
      </c>
      <c r="J666" s="27"/>
      <c r="K666" s="27"/>
      <c r="L666" s="16">
        <f t="shared" si="270"/>
        <v>275</v>
      </c>
    </row>
    <row r="667" spans="1:12">
      <c r="A667" s="242" t="s">
        <v>586</v>
      </c>
      <c r="B667" s="243" t="s">
        <v>27</v>
      </c>
      <c r="C667" s="243" t="s">
        <v>57</v>
      </c>
      <c r="D667" s="243" t="s">
        <v>139</v>
      </c>
      <c r="E667" s="243"/>
      <c r="F667" s="243"/>
      <c r="G667" s="244">
        <f>G668+G695+G693</f>
        <v>63551.7</v>
      </c>
      <c r="H667" s="244">
        <f t="shared" ref="H667:L667" si="295">H668+H695+H693</f>
        <v>551.45029999999997</v>
      </c>
      <c r="I667" s="244">
        <f t="shared" si="295"/>
        <v>2450</v>
      </c>
      <c r="J667" s="244">
        <f t="shared" si="295"/>
        <v>0</v>
      </c>
      <c r="K667" s="244">
        <f t="shared" si="295"/>
        <v>3000</v>
      </c>
      <c r="L667" s="244">
        <f t="shared" si="295"/>
        <v>69553.150299999979</v>
      </c>
    </row>
    <row r="668" spans="1:12" s="20" customFormat="1">
      <c r="A668" s="242" t="s">
        <v>241</v>
      </c>
      <c r="B668" s="243" t="s">
        <v>27</v>
      </c>
      <c r="C668" s="243" t="s">
        <v>57</v>
      </c>
      <c r="D668" s="243" t="s">
        <v>139</v>
      </c>
      <c r="E668" s="243" t="s">
        <v>587</v>
      </c>
      <c r="F668" s="243"/>
      <c r="G668" s="244">
        <f>G669+G671+G673+G680+G687+G689+G691</f>
        <v>63551.7</v>
      </c>
      <c r="H668" s="244">
        <f t="shared" ref="H668:L668" si="296">H669+H671+H673+H680+H687+H689+H691</f>
        <v>311.45030000000003</v>
      </c>
      <c r="I668" s="244">
        <f t="shared" si="296"/>
        <v>2300</v>
      </c>
      <c r="J668" s="244">
        <f t="shared" si="296"/>
        <v>0</v>
      </c>
      <c r="K668" s="244">
        <f t="shared" si="296"/>
        <v>3000</v>
      </c>
      <c r="L668" s="244">
        <f t="shared" si="296"/>
        <v>69163.150299999979</v>
      </c>
    </row>
    <row r="669" spans="1:12" s="20" customFormat="1">
      <c r="A669" s="242" t="s">
        <v>588</v>
      </c>
      <c r="B669" s="243" t="s">
        <v>27</v>
      </c>
      <c r="C669" s="243" t="s">
        <v>57</v>
      </c>
      <c r="D669" s="243" t="s">
        <v>139</v>
      </c>
      <c r="E669" s="243" t="s">
        <v>589</v>
      </c>
      <c r="F669" s="243"/>
      <c r="G669" s="244">
        <f>G670</f>
        <v>1400</v>
      </c>
      <c r="H669" s="244">
        <f>H670</f>
        <v>0</v>
      </c>
      <c r="I669" s="244">
        <f>I670</f>
        <v>-800</v>
      </c>
      <c r="J669" s="244">
        <f>J670</f>
        <v>0</v>
      </c>
      <c r="K669" s="244">
        <f t="shared" ref="K669:L669" si="297">K670</f>
        <v>0</v>
      </c>
      <c r="L669" s="244">
        <f t="shared" si="297"/>
        <v>600</v>
      </c>
    </row>
    <row r="670" spans="1:12" ht="25.5">
      <c r="A670" s="255" t="s">
        <v>43</v>
      </c>
      <c r="B670" s="247" t="s">
        <v>27</v>
      </c>
      <c r="C670" s="247" t="s">
        <v>57</v>
      </c>
      <c r="D670" s="247" t="s">
        <v>139</v>
      </c>
      <c r="E670" s="247" t="s">
        <v>589</v>
      </c>
      <c r="F670" s="247" t="s">
        <v>44</v>
      </c>
      <c r="G670" s="248">
        <v>1400</v>
      </c>
      <c r="H670" s="258"/>
      <c r="I670" s="259">
        <v>-800</v>
      </c>
      <c r="J670" s="259"/>
      <c r="K670" s="259"/>
      <c r="L670" s="250">
        <f t="shared" si="270"/>
        <v>600</v>
      </c>
    </row>
    <row r="671" spans="1:12" s="20" customFormat="1" ht="25.5">
      <c r="A671" s="242" t="s">
        <v>590</v>
      </c>
      <c r="B671" s="243" t="s">
        <v>27</v>
      </c>
      <c r="C671" s="243" t="s">
        <v>57</v>
      </c>
      <c r="D671" s="243" t="s">
        <v>139</v>
      </c>
      <c r="E671" s="243" t="s">
        <v>591</v>
      </c>
      <c r="F671" s="243"/>
      <c r="G671" s="244">
        <f>G672</f>
        <v>1250</v>
      </c>
      <c r="H671" s="244">
        <f>H672</f>
        <v>0</v>
      </c>
      <c r="I671" s="244">
        <f>I672</f>
        <v>-95.325000000000003</v>
      </c>
      <c r="J671" s="244">
        <f>J672</f>
        <v>0</v>
      </c>
      <c r="K671" s="244">
        <f t="shared" ref="K671:L671" si="298">K672</f>
        <v>0</v>
      </c>
      <c r="L671" s="244">
        <f t="shared" si="298"/>
        <v>1154.675</v>
      </c>
    </row>
    <row r="672" spans="1:12" ht="25.5">
      <c r="A672" s="255" t="s">
        <v>43</v>
      </c>
      <c r="B672" s="247" t="s">
        <v>27</v>
      </c>
      <c r="C672" s="247" t="s">
        <v>57</v>
      </c>
      <c r="D672" s="247" t="s">
        <v>139</v>
      </c>
      <c r="E672" s="247" t="s">
        <v>591</v>
      </c>
      <c r="F672" s="247" t="s">
        <v>44</v>
      </c>
      <c r="G672" s="248">
        <f>700+550</f>
        <v>1250</v>
      </c>
      <c r="H672" s="258"/>
      <c r="I672" s="259">
        <v>-95.325000000000003</v>
      </c>
      <c r="J672" s="259"/>
      <c r="K672" s="259"/>
      <c r="L672" s="250">
        <f t="shared" si="270"/>
        <v>1154.675</v>
      </c>
    </row>
    <row r="673" spans="1:12" s="84" customFormat="1" ht="25.5">
      <c r="A673" s="242" t="s">
        <v>592</v>
      </c>
      <c r="B673" s="243" t="s">
        <v>27</v>
      </c>
      <c r="C673" s="243" t="s">
        <v>57</v>
      </c>
      <c r="D673" s="243" t="s">
        <v>139</v>
      </c>
      <c r="E673" s="243" t="s">
        <v>593</v>
      </c>
      <c r="F673" s="243"/>
      <c r="G673" s="244">
        <f>G674+G675+G676+G677+G678+G679</f>
        <v>23144.799999999999</v>
      </c>
      <c r="H673" s="244">
        <f>H674+H675+H676+H677+H678+H679</f>
        <v>0</v>
      </c>
      <c r="I673" s="244">
        <f>I674+I675+I676+I677+I678+I679</f>
        <v>95.324999999999989</v>
      </c>
      <c r="J673" s="244">
        <f>J674+J675+J676+J677+J678+J679</f>
        <v>0</v>
      </c>
      <c r="K673" s="244">
        <f t="shared" ref="K673:L673" si="299">K674+K675+K676+K677+K678+K679</f>
        <v>0</v>
      </c>
      <c r="L673" s="244">
        <f t="shared" si="299"/>
        <v>23240.124999999996</v>
      </c>
    </row>
    <row r="674" spans="1:12">
      <c r="A674" s="246" t="s">
        <v>30</v>
      </c>
      <c r="B674" s="247" t="s">
        <v>27</v>
      </c>
      <c r="C674" s="247" t="s">
        <v>57</v>
      </c>
      <c r="D674" s="247" t="s">
        <v>139</v>
      </c>
      <c r="E674" s="247" t="s">
        <v>593</v>
      </c>
      <c r="F674" s="247" t="s">
        <v>192</v>
      </c>
      <c r="G674" s="248">
        <v>18731.099999999999</v>
      </c>
      <c r="H674" s="258"/>
      <c r="I674" s="259"/>
      <c r="J674" s="259"/>
      <c r="K674" s="259"/>
      <c r="L674" s="250">
        <f t="shared" si="270"/>
        <v>18731.099999999999</v>
      </c>
    </row>
    <row r="675" spans="1:12" ht="25.5">
      <c r="A675" s="255" t="s">
        <v>35</v>
      </c>
      <c r="B675" s="247" t="s">
        <v>27</v>
      </c>
      <c r="C675" s="247" t="s">
        <v>57</v>
      </c>
      <c r="D675" s="247" t="s">
        <v>139</v>
      </c>
      <c r="E675" s="247" t="s">
        <v>593</v>
      </c>
      <c r="F675" s="247" t="s">
        <v>193</v>
      </c>
      <c r="G675" s="248">
        <v>740.3</v>
      </c>
      <c r="H675" s="258"/>
      <c r="I675" s="259">
        <v>35</v>
      </c>
      <c r="J675" s="259"/>
      <c r="K675" s="259"/>
      <c r="L675" s="250">
        <f t="shared" si="270"/>
        <v>775.3</v>
      </c>
    </row>
    <row r="676" spans="1:12" ht="25.5">
      <c r="A676" s="255" t="s">
        <v>41</v>
      </c>
      <c r="B676" s="247" t="s">
        <v>27</v>
      </c>
      <c r="C676" s="247" t="s">
        <v>57</v>
      </c>
      <c r="D676" s="247" t="s">
        <v>139</v>
      </c>
      <c r="E676" s="247" t="s">
        <v>593</v>
      </c>
      <c r="F676" s="247" t="s">
        <v>42</v>
      </c>
      <c r="G676" s="248">
        <v>749.5</v>
      </c>
      <c r="H676" s="258"/>
      <c r="I676" s="259"/>
      <c r="J676" s="259"/>
      <c r="K676" s="259"/>
      <c r="L676" s="250">
        <f t="shared" si="270"/>
        <v>749.5</v>
      </c>
    </row>
    <row r="677" spans="1:12" s="20" customFormat="1" ht="25.5">
      <c r="A677" s="255" t="s">
        <v>43</v>
      </c>
      <c r="B677" s="247" t="s">
        <v>27</v>
      </c>
      <c r="C677" s="247" t="s">
        <v>57</v>
      </c>
      <c r="D677" s="247" t="s">
        <v>139</v>
      </c>
      <c r="E677" s="247" t="s">
        <v>593</v>
      </c>
      <c r="F677" s="247" t="s">
        <v>44</v>
      </c>
      <c r="G677" s="248">
        <v>2887.9</v>
      </c>
      <c r="H677" s="302"/>
      <c r="I677" s="259">
        <f>-35+95.325</f>
        <v>60.325000000000003</v>
      </c>
      <c r="J677" s="259"/>
      <c r="K677" s="259"/>
      <c r="L677" s="250">
        <f t="shared" si="270"/>
        <v>2948.2249999999999</v>
      </c>
    </row>
    <row r="678" spans="1:12" ht="25.5">
      <c r="A678" s="262" t="s">
        <v>45</v>
      </c>
      <c r="B678" s="247" t="s">
        <v>27</v>
      </c>
      <c r="C678" s="247" t="s">
        <v>57</v>
      </c>
      <c r="D678" s="247" t="s">
        <v>139</v>
      </c>
      <c r="E678" s="247" t="s">
        <v>593</v>
      </c>
      <c r="F678" s="247" t="s">
        <v>46</v>
      </c>
      <c r="G678" s="248"/>
      <c r="H678" s="258"/>
      <c r="I678" s="259">
        <v>33</v>
      </c>
      <c r="J678" s="259"/>
      <c r="K678" s="259"/>
      <c r="L678" s="250">
        <f t="shared" si="270"/>
        <v>33</v>
      </c>
    </row>
    <row r="679" spans="1:12" ht="25.5">
      <c r="A679" s="262" t="s">
        <v>47</v>
      </c>
      <c r="B679" s="247" t="s">
        <v>27</v>
      </c>
      <c r="C679" s="247" t="s">
        <v>57</v>
      </c>
      <c r="D679" s="247" t="s">
        <v>139</v>
      </c>
      <c r="E679" s="247" t="s">
        <v>593</v>
      </c>
      <c r="F679" s="247" t="s">
        <v>48</v>
      </c>
      <c r="G679" s="248">
        <v>36</v>
      </c>
      <c r="H679" s="258"/>
      <c r="I679" s="259">
        <v>-33</v>
      </c>
      <c r="J679" s="259"/>
      <c r="K679" s="259"/>
      <c r="L679" s="250">
        <f t="shared" si="270"/>
        <v>3</v>
      </c>
    </row>
    <row r="680" spans="1:12" s="84" customFormat="1" ht="25.5">
      <c r="A680" s="242" t="s">
        <v>594</v>
      </c>
      <c r="B680" s="243" t="s">
        <v>27</v>
      </c>
      <c r="C680" s="243" t="s">
        <v>57</v>
      </c>
      <c r="D680" s="243" t="s">
        <v>139</v>
      </c>
      <c r="E680" s="243" t="s">
        <v>595</v>
      </c>
      <c r="F680" s="243"/>
      <c r="G680" s="244">
        <f>G681+G682+G683+G684+G685+G686</f>
        <v>37556.899999999994</v>
      </c>
      <c r="H680" s="244">
        <f>H681+H682+H683+H684+H685+H686</f>
        <v>311.45030000000003</v>
      </c>
      <c r="I680" s="244">
        <f>I681+I682+I683+I684+I685+I686</f>
        <v>2300</v>
      </c>
      <c r="J680" s="244">
        <f>J681+J682+J683+J684+J685+J686</f>
        <v>0</v>
      </c>
      <c r="K680" s="244">
        <f t="shared" ref="K680:L680" si="300">K681+K682+K683+K684+K685+K686</f>
        <v>0</v>
      </c>
      <c r="L680" s="244">
        <f t="shared" si="300"/>
        <v>40168.350299999991</v>
      </c>
    </row>
    <row r="681" spans="1:12">
      <c r="A681" s="246" t="s">
        <v>30</v>
      </c>
      <c r="B681" s="247" t="s">
        <v>27</v>
      </c>
      <c r="C681" s="247" t="s">
        <v>57</v>
      </c>
      <c r="D681" s="247" t="s">
        <v>139</v>
      </c>
      <c r="E681" s="247" t="s">
        <v>595</v>
      </c>
      <c r="F681" s="247" t="s">
        <v>192</v>
      </c>
      <c r="G681" s="248">
        <v>29509.200000000001</v>
      </c>
      <c r="H681" s="258"/>
      <c r="I681" s="259">
        <v>2300</v>
      </c>
      <c r="J681" s="259"/>
      <c r="K681" s="259"/>
      <c r="L681" s="250">
        <f t="shared" ref="L681:L748" si="301">I681+H681+G681+J681+K681</f>
        <v>31809.200000000001</v>
      </c>
    </row>
    <row r="682" spans="1:12" ht="25.5">
      <c r="A682" s="255" t="s">
        <v>35</v>
      </c>
      <c r="B682" s="247" t="s">
        <v>27</v>
      </c>
      <c r="C682" s="247" t="s">
        <v>57</v>
      </c>
      <c r="D682" s="247" t="s">
        <v>139</v>
      </c>
      <c r="E682" s="247" t="s">
        <v>595</v>
      </c>
      <c r="F682" s="247" t="s">
        <v>193</v>
      </c>
      <c r="G682" s="248">
        <v>1362.7</v>
      </c>
      <c r="H682" s="258"/>
      <c r="I682" s="259"/>
      <c r="J682" s="259"/>
      <c r="K682" s="259"/>
      <c r="L682" s="250">
        <f t="shared" si="301"/>
        <v>1362.7</v>
      </c>
    </row>
    <row r="683" spans="1:12" ht="25.5">
      <c r="A683" s="255" t="s">
        <v>41</v>
      </c>
      <c r="B683" s="247" t="s">
        <v>27</v>
      </c>
      <c r="C683" s="247" t="s">
        <v>57</v>
      </c>
      <c r="D683" s="247" t="s">
        <v>139</v>
      </c>
      <c r="E683" s="247" t="s">
        <v>595</v>
      </c>
      <c r="F683" s="247" t="s">
        <v>42</v>
      </c>
      <c r="G683" s="248">
        <v>724.6</v>
      </c>
      <c r="H683" s="258"/>
      <c r="I683" s="259">
        <f>30</f>
        <v>30</v>
      </c>
      <c r="J683" s="259"/>
      <c r="K683" s="259">
        <v>30</v>
      </c>
      <c r="L683" s="250">
        <f t="shared" si="301"/>
        <v>784.6</v>
      </c>
    </row>
    <row r="684" spans="1:12" ht="25.5">
      <c r="A684" s="255" t="s">
        <v>43</v>
      </c>
      <c r="B684" s="247" t="s">
        <v>27</v>
      </c>
      <c r="C684" s="247" t="s">
        <v>57</v>
      </c>
      <c r="D684" s="247" t="s">
        <v>139</v>
      </c>
      <c r="E684" s="247" t="s">
        <v>595</v>
      </c>
      <c r="F684" s="247" t="s">
        <v>44</v>
      </c>
      <c r="G684" s="248">
        <f>5615+200</f>
        <v>5815</v>
      </c>
      <c r="H684" s="258">
        <f>26.3503+285.1</f>
        <v>311.45030000000003</v>
      </c>
      <c r="I684" s="259">
        <f>-4-30</f>
        <v>-34</v>
      </c>
      <c r="J684" s="259"/>
      <c r="K684" s="259">
        <v>-30</v>
      </c>
      <c r="L684" s="250">
        <f t="shared" si="301"/>
        <v>6062.4503000000004</v>
      </c>
    </row>
    <row r="685" spans="1:12" ht="25.5">
      <c r="A685" s="262" t="s">
        <v>45</v>
      </c>
      <c r="B685" s="247" t="s">
        <v>27</v>
      </c>
      <c r="C685" s="247" t="s">
        <v>57</v>
      </c>
      <c r="D685" s="247" t="s">
        <v>139</v>
      </c>
      <c r="E685" s="247" t="s">
        <v>595</v>
      </c>
      <c r="F685" s="247" t="s">
        <v>46</v>
      </c>
      <c r="G685" s="248">
        <v>139.56</v>
      </c>
      <c r="H685" s="258"/>
      <c r="I685" s="259"/>
      <c r="J685" s="259"/>
      <c r="K685" s="259"/>
      <c r="L685" s="250">
        <f t="shared" si="301"/>
        <v>139.56</v>
      </c>
    </row>
    <row r="686" spans="1:12" ht="25.5">
      <c r="A686" s="262" t="s">
        <v>47</v>
      </c>
      <c r="B686" s="247" t="s">
        <v>27</v>
      </c>
      <c r="C686" s="247" t="s">
        <v>57</v>
      </c>
      <c r="D686" s="247" t="s">
        <v>139</v>
      </c>
      <c r="E686" s="247" t="s">
        <v>595</v>
      </c>
      <c r="F686" s="247" t="s">
        <v>48</v>
      </c>
      <c r="G686" s="248">
        <v>5.84</v>
      </c>
      <c r="H686" s="258"/>
      <c r="I686" s="259">
        <v>4</v>
      </c>
      <c r="J686" s="259"/>
      <c r="K686" s="259"/>
      <c r="L686" s="250">
        <f t="shared" si="301"/>
        <v>9.84</v>
      </c>
    </row>
    <row r="687" spans="1:12" s="20" customFormat="1">
      <c r="A687" s="242" t="s">
        <v>596</v>
      </c>
      <c r="B687" s="243" t="s">
        <v>27</v>
      </c>
      <c r="C687" s="243" t="s">
        <v>57</v>
      </c>
      <c r="D687" s="243" t="s">
        <v>139</v>
      </c>
      <c r="E687" s="243" t="s">
        <v>597</v>
      </c>
      <c r="F687" s="243"/>
      <c r="G687" s="244">
        <f>G688</f>
        <v>100</v>
      </c>
      <c r="H687" s="244">
        <f>H688</f>
        <v>0</v>
      </c>
      <c r="I687" s="244">
        <f>I688</f>
        <v>40.747999999999998</v>
      </c>
      <c r="J687" s="244">
        <f>J688</f>
        <v>0</v>
      </c>
      <c r="K687" s="244">
        <f t="shared" ref="K687:L687" si="302">K688</f>
        <v>0</v>
      </c>
      <c r="L687" s="244">
        <f t="shared" si="302"/>
        <v>140.74799999999999</v>
      </c>
    </row>
    <row r="688" spans="1:12" ht="25.5">
      <c r="A688" s="255" t="s">
        <v>43</v>
      </c>
      <c r="B688" s="247" t="s">
        <v>27</v>
      </c>
      <c r="C688" s="247" t="s">
        <v>57</v>
      </c>
      <c r="D688" s="247" t="s">
        <v>139</v>
      </c>
      <c r="E688" s="247" t="s">
        <v>597</v>
      </c>
      <c r="F688" s="247" t="s">
        <v>44</v>
      </c>
      <c r="G688" s="248">
        <v>100</v>
      </c>
      <c r="H688" s="258"/>
      <c r="I688" s="259">
        <v>40.747999999999998</v>
      </c>
      <c r="J688" s="259"/>
      <c r="K688" s="259"/>
      <c r="L688" s="250">
        <f t="shared" si="301"/>
        <v>140.74799999999999</v>
      </c>
    </row>
    <row r="689" spans="1:12" s="20" customFormat="1">
      <c r="A689" s="242" t="s">
        <v>598</v>
      </c>
      <c r="B689" s="243" t="s">
        <v>27</v>
      </c>
      <c r="C689" s="243" t="s">
        <v>57</v>
      </c>
      <c r="D689" s="243" t="s">
        <v>139</v>
      </c>
      <c r="E689" s="243" t="s">
        <v>599</v>
      </c>
      <c r="F689" s="243"/>
      <c r="G689" s="244">
        <f>G690</f>
        <v>100</v>
      </c>
      <c r="H689" s="244">
        <f>H690</f>
        <v>0</v>
      </c>
      <c r="I689" s="244">
        <f>I690</f>
        <v>759.25199999999995</v>
      </c>
      <c r="J689" s="244">
        <f>J690</f>
        <v>0</v>
      </c>
      <c r="K689" s="244">
        <f t="shared" ref="K689:L689" si="303">K690</f>
        <v>0</v>
      </c>
      <c r="L689" s="244">
        <f t="shared" si="303"/>
        <v>859.25199999999995</v>
      </c>
    </row>
    <row r="690" spans="1:12" ht="25.5">
      <c r="A690" s="255" t="s">
        <v>43</v>
      </c>
      <c r="B690" s="247" t="s">
        <v>27</v>
      </c>
      <c r="C690" s="247" t="s">
        <v>57</v>
      </c>
      <c r="D690" s="247" t="s">
        <v>139</v>
      </c>
      <c r="E690" s="247" t="s">
        <v>599</v>
      </c>
      <c r="F690" s="247" t="s">
        <v>44</v>
      </c>
      <c r="G690" s="248">
        <v>100</v>
      </c>
      <c r="H690" s="258"/>
      <c r="I690" s="259">
        <v>759.25199999999995</v>
      </c>
      <c r="J690" s="259"/>
      <c r="K690" s="259"/>
      <c r="L690" s="250">
        <f t="shared" si="301"/>
        <v>859.25199999999995</v>
      </c>
    </row>
    <row r="691" spans="1:12" s="20" customFormat="1">
      <c r="A691" s="268" t="s">
        <v>1009</v>
      </c>
      <c r="B691" s="243" t="s">
        <v>27</v>
      </c>
      <c r="C691" s="243" t="s">
        <v>57</v>
      </c>
      <c r="D691" s="243" t="s">
        <v>139</v>
      </c>
      <c r="E691" s="243" t="s">
        <v>597</v>
      </c>
      <c r="F691" s="243"/>
      <c r="G691" s="244">
        <f>G692</f>
        <v>0</v>
      </c>
      <c r="H691" s="244">
        <f t="shared" ref="H691:L691" si="304">H692</f>
        <v>0</v>
      </c>
      <c r="I691" s="244">
        <f t="shared" si="304"/>
        <v>0</v>
      </c>
      <c r="J691" s="244">
        <f t="shared" si="304"/>
        <v>0</v>
      </c>
      <c r="K691" s="244">
        <f t="shared" si="304"/>
        <v>3000</v>
      </c>
      <c r="L691" s="244">
        <f t="shared" si="304"/>
        <v>3000</v>
      </c>
    </row>
    <row r="692" spans="1:12" ht="25.5">
      <c r="A692" s="255" t="s">
        <v>43</v>
      </c>
      <c r="B692" s="247" t="s">
        <v>27</v>
      </c>
      <c r="C692" s="247" t="s">
        <v>57</v>
      </c>
      <c r="D692" s="247" t="s">
        <v>139</v>
      </c>
      <c r="E692" s="247" t="s">
        <v>597</v>
      </c>
      <c r="F692" s="247" t="s">
        <v>44</v>
      </c>
      <c r="G692" s="248"/>
      <c r="H692" s="258"/>
      <c r="I692" s="259"/>
      <c r="J692" s="259"/>
      <c r="K692" s="259">
        <v>3000</v>
      </c>
      <c r="L692" s="249">
        <f>K692</f>
        <v>3000</v>
      </c>
    </row>
    <row r="693" spans="1:12" s="20" customFormat="1" ht="25.5">
      <c r="A693" s="268" t="s">
        <v>600</v>
      </c>
      <c r="B693" s="243" t="s">
        <v>27</v>
      </c>
      <c r="C693" s="243" t="s">
        <v>57</v>
      </c>
      <c r="D693" s="243" t="s">
        <v>139</v>
      </c>
      <c r="E693" s="243" t="s">
        <v>601</v>
      </c>
      <c r="F693" s="243"/>
      <c r="G693" s="244">
        <f>G694</f>
        <v>0</v>
      </c>
      <c r="H693" s="244">
        <f>H694</f>
        <v>240</v>
      </c>
      <c r="I693" s="244">
        <f>I694</f>
        <v>0</v>
      </c>
      <c r="J693" s="244">
        <f>J694</f>
        <v>0</v>
      </c>
      <c r="K693" s="244">
        <f t="shared" ref="K693:L693" si="305">K694</f>
        <v>0</v>
      </c>
      <c r="L693" s="244">
        <f t="shared" si="305"/>
        <v>240</v>
      </c>
    </row>
    <row r="694" spans="1:12">
      <c r="A694" s="252" t="s">
        <v>602</v>
      </c>
      <c r="B694" s="247" t="s">
        <v>27</v>
      </c>
      <c r="C694" s="247" t="s">
        <v>57</v>
      </c>
      <c r="D694" s="247" t="s">
        <v>139</v>
      </c>
      <c r="E694" s="247" t="s">
        <v>601</v>
      </c>
      <c r="F694" s="247" t="s">
        <v>603</v>
      </c>
      <c r="G694" s="248"/>
      <c r="H694" s="258">
        <v>240</v>
      </c>
      <c r="I694" s="258"/>
      <c r="J694" s="259"/>
      <c r="K694" s="259"/>
      <c r="L694" s="250">
        <f t="shared" si="301"/>
        <v>240</v>
      </c>
    </row>
    <row r="695" spans="1:12" s="20" customFormat="1" ht="38.25">
      <c r="A695" s="269" t="s">
        <v>604</v>
      </c>
      <c r="B695" s="243" t="s">
        <v>27</v>
      </c>
      <c r="C695" s="243" t="s">
        <v>57</v>
      </c>
      <c r="D695" s="243" t="s">
        <v>139</v>
      </c>
      <c r="E695" s="243" t="s">
        <v>605</v>
      </c>
      <c r="F695" s="243"/>
      <c r="G695" s="244">
        <f>G696</f>
        <v>0</v>
      </c>
      <c r="H695" s="244">
        <f>H696</f>
        <v>0</v>
      </c>
      <c r="I695" s="244">
        <f>I696</f>
        <v>150</v>
      </c>
      <c r="J695" s="244">
        <f>J696</f>
        <v>0</v>
      </c>
      <c r="K695" s="244">
        <f t="shared" ref="K695:L695" si="306">K696</f>
        <v>0</v>
      </c>
      <c r="L695" s="244">
        <f t="shared" si="306"/>
        <v>150</v>
      </c>
    </row>
    <row r="696" spans="1:12" ht="25.5">
      <c r="A696" s="255" t="s">
        <v>43</v>
      </c>
      <c r="B696" s="247" t="s">
        <v>27</v>
      </c>
      <c r="C696" s="247" t="s">
        <v>57</v>
      </c>
      <c r="D696" s="247" t="s">
        <v>139</v>
      </c>
      <c r="E696" s="247" t="s">
        <v>605</v>
      </c>
      <c r="F696" s="247" t="s">
        <v>44</v>
      </c>
      <c r="G696" s="248"/>
      <c r="H696" s="258"/>
      <c r="I696" s="259">
        <v>150</v>
      </c>
      <c r="J696" s="259"/>
      <c r="K696" s="259"/>
      <c r="L696" s="250">
        <f t="shared" si="301"/>
        <v>150</v>
      </c>
    </row>
    <row r="697" spans="1:12" s="20" customFormat="1" ht="76.5" hidden="1">
      <c r="A697" s="9" t="s">
        <v>26</v>
      </c>
      <c r="B697" s="117" t="s">
        <v>27</v>
      </c>
      <c r="C697" s="117" t="s">
        <v>57</v>
      </c>
      <c r="D697" s="117" t="s">
        <v>139</v>
      </c>
      <c r="E697" s="117" t="s">
        <v>29</v>
      </c>
      <c r="F697" s="117"/>
      <c r="G697" s="118">
        <f>G698</f>
        <v>0</v>
      </c>
      <c r="H697" s="118">
        <f t="shared" ref="H697:L697" si="307">H698</f>
        <v>0</v>
      </c>
      <c r="I697" s="118">
        <f t="shared" si="307"/>
        <v>0</v>
      </c>
      <c r="J697" s="118">
        <f t="shared" si="307"/>
        <v>468.4</v>
      </c>
      <c r="K697" s="118">
        <f t="shared" si="307"/>
        <v>0</v>
      </c>
      <c r="L697" s="118">
        <f t="shared" si="307"/>
        <v>468.4</v>
      </c>
    </row>
    <row r="698" spans="1:12" hidden="1">
      <c r="A698" s="12" t="s">
        <v>30</v>
      </c>
      <c r="B698" s="24" t="s">
        <v>27</v>
      </c>
      <c r="C698" s="24" t="s">
        <v>57</v>
      </c>
      <c r="D698" s="24" t="s">
        <v>139</v>
      </c>
      <c r="E698" s="24" t="s">
        <v>29</v>
      </c>
      <c r="F698" s="24" t="s">
        <v>192</v>
      </c>
      <c r="G698" s="25"/>
      <c r="H698" s="26"/>
      <c r="I698" s="27"/>
      <c r="J698" s="27">
        <v>468.4</v>
      </c>
      <c r="K698" s="27"/>
      <c r="L698" s="16">
        <f t="shared" si="301"/>
        <v>468.4</v>
      </c>
    </row>
    <row r="699" spans="1:12" ht="25.5">
      <c r="A699" s="242" t="s">
        <v>606</v>
      </c>
      <c r="B699" s="243"/>
      <c r="C699" s="243" t="s">
        <v>195</v>
      </c>
      <c r="D699" s="243"/>
      <c r="E699" s="243"/>
      <c r="F699" s="243"/>
      <c r="G699" s="244">
        <f>G700</f>
        <v>31356.52</v>
      </c>
      <c r="H699" s="244">
        <f t="shared" ref="H699:L699" si="308">H700</f>
        <v>85.01361</v>
      </c>
      <c r="I699" s="244">
        <f t="shared" si="308"/>
        <v>503.72200000000004</v>
      </c>
      <c r="J699" s="244">
        <f t="shared" si="308"/>
        <v>1576.59</v>
      </c>
      <c r="K699" s="244">
        <f t="shared" si="308"/>
        <v>2970</v>
      </c>
      <c r="L699" s="244">
        <f t="shared" si="308"/>
        <v>36491.845610000004</v>
      </c>
    </row>
    <row r="700" spans="1:12">
      <c r="A700" s="242" t="s">
        <v>607</v>
      </c>
      <c r="B700" s="243" t="s">
        <v>27</v>
      </c>
      <c r="C700" s="243" t="s">
        <v>195</v>
      </c>
      <c r="D700" s="243" t="s">
        <v>22</v>
      </c>
      <c r="E700" s="243" t="s">
        <v>608</v>
      </c>
      <c r="F700" s="243"/>
      <c r="G700" s="244">
        <f>G701+G729+G708</f>
        <v>31356.52</v>
      </c>
      <c r="H700" s="244">
        <f t="shared" ref="H700:L700" si="309">H701+H729+H708</f>
        <v>85.01361</v>
      </c>
      <c r="I700" s="244">
        <f t="shared" si="309"/>
        <v>503.72200000000004</v>
      </c>
      <c r="J700" s="244">
        <f t="shared" si="309"/>
        <v>1576.59</v>
      </c>
      <c r="K700" s="244">
        <f t="shared" si="309"/>
        <v>2970</v>
      </c>
      <c r="L700" s="244">
        <f t="shared" si="309"/>
        <v>36491.845610000004</v>
      </c>
    </row>
    <row r="701" spans="1:12" s="84" customFormat="1">
      <c r="A701" s="242" t="s">
        <v>241</v>
      </c>
      <c r="B701" s="243" t="s">
        <v>27</v>
      </c>
      <c r="C701" s="243" t="s">
        <v>195</v>
      </c>
      <c r="D701" s="243" t="s">
        <v>22</v>
      </c>
      <c r="E701" s="243" t="s">
        <v>609</v>
      </c>
      <c r="F701" s="243"/>
      <c r="G701" s="244">
        <f>G702+G703+G704+G705+G706+G707</f>
        <v>16005.759999999998</v>
      </c>
      <c r="H701" s="244">
        <f>H702+H703+H704+H705+H706+H707</f>
        <v>0</v>
      </c>
      <c r="I701" s="244">
        <f>I702+I703+I704+I705+I706+I707</f>
        <v>0</v>
      </c>
      <c r="J701" s="244">
        <f>J702+J703+J704+J705+J706+J707</f>
        <v>0</v>
      </c>
      <c r="K701" s="244">
        <f t="shared" ref="K701:L701" si="310">K702+K703+K704+K705+K706+K707</f>
        <v>420</v>
      </c>
      <c r="L701" s="244">
        <f t="shared" si="310"/>
        <v>16425.759999999998</v>
      </c>
    </row>
    <row r="702" spans="1:12">
      <c r="A702" s="246" t="s">
        <v>30</v>
      </c>
      <c r="B702" s="247" t="s">
        <v>27</v>
      </c>
      <c r="C702" s="247" t="s">
        <v>195</v>
      </c>
      <c r="D702" s="247" t="s">
        <v>22</v>
      </c>
      <c r="E702" s="247" t="s">
        <v>609</v>
      </c>
      <c r="F702" s="247" t="s">
        <v>192</v>
      </c>
      <c r="G702" s="248">
        <v>11885.05</v>
      </c>
      <c r="H702" s="258"/>
      <c r="I702" s="259"/>
      <c r="J702" s="259"/>
      <c r="K702" s="259"/>
      <c r="L702" s="250">
        <f t="shared" si="301"/>
        <v>11885.05</v>
      </c>
    </row>
    <row r="703" spans="1:12" ht="25.5">
      <c r="A703" s="255" t="s">
        <v>35</v>
      </c>
      <c r="B703" s="247" t="s">
        <v>27</v>
      </c>
      <c r="C703" s="247" t="s">
        <v>195</v>
      </c>
      <c r="D703" s="247" t="s">
        <v>22</v>
      </c>
      <c r="E703" s="247" t="s">
        <v>609</v>
      </c>
      <c r="F703" s="247" t="s">
        <v>193</v>
      </c>
      <c r="G703" s="248">
        <v>445.6</v>
      </c>
      <c r="H703" s="258"/>
      <c r="I703" s="259"/>
      <c r="J703" s="259"/>
      <c r="K703" s="259">
        <v>300</v>
      </c>
      <c r="L703" s="250">
        <f t="shared" si="301"/>
        <v>745.6</v>
      </c>
    </row>
    <row r="704" spans="1:12" ht="25.5">
      <c r="A704" s="255" t="s">
        <v>41</v>
      </c>
      <c r="B704" s="247" t="s">
        <v>27</v>
      </c>
      <c r="C704" s="247" t="s">
        <v>195</v>
      </c>
      <c r="D704" s="247" t="s">
        <v>22</v>
      </c>
      <c r="E704" s="247" t="s">
        <v>609</v>
      </c>
      <c r="F704" s="247" t="s">
        <v>42</v>
      </c>
      <c r="G704" s="248">
        <v>291.56</v>
      </c>
      <c r="H704" s="258"/>
      <c r="I704" s="259"/>
      <c r="J704" s="259">
        <v>30</v>
      </c>
      <c r="K704" s="259">
        <v>120</v>
      </c>
      <c r="L704" s="250">
        <f t="shared" si="301"/>
        <v>441.56</v>
      </c>
    </row>
    <row r="705" spans="1:12" ht="25.5">
      <c r="A705" s="255" t="s">
        <v>43</v>
      </c>
      <c r="B705" s="247" t="s">
        <v>27</v>
      </c>
      <c r="C705" s="247" t="s">
        <v>195</v>
      </c>
      <c r="D705" s="247" t="s">
        <v>22</v>
      </c>
      <c r="E705" s="247" t="s">
        <v>609</v>
      </c>
      <c r="F705" s="247" t="s">
        <v>44</v>
      </c>
      <c r="G705" s="248">
        <f>2937.05+339</f>
        <v>3276.05</v>
      </c>
      <c r="H705" s="258"/>
      <c r="I705" s="259"/>
      <c r="J705" s="259">
        <v>-30</v>
      </c>
      <c r="K705" s="259"/>
      <c r="L705" s="250">
        <f t="shared" si="301"/>
        <v>3246.05</v>
      </c>
    </row>
    <row r="706" spans="1:12" ht="25.5">
      <c r="A706" s="262" t="s">
        <v>45</v>
      </c>
      <c r="B706" s="247" t="s">
        <v>27</v>
      </c>
      <c r="C706" s="247" t="s">
        <v>195</v>
      </c>
      <c r="D706" s="247" t="s">
        <v>22</v>
      </c>
      <c r="E706" s="247" t="s">
        <v>609</v>
      </c>
      <c r="F706" s="247" t="s">
        <v>46</v>
      </c>
      <c r="G706" s="248">
        <v>30.9</v>
      </c>
      <c r="H706" s="258"/>
      <c r="I706" s="259"/>
      <c r="J706" s="259"/>
      <c r="K706" s="259"/>
      <c r="L706" s="250">
        <f t="shared" si="301"/>
        <v>30.9</v>
      </c>
    </row>
    <row r="707" spans="1:12" ht="25.5">
      <c r="A707" s="262" t="s">
        <v>47</v>
      </c>
      <c r="B707" s="247" t="s">
        <v>27</v>
      </c>
      <c r="C707" s="247" t="s">
        <v>195</v>
      </c>
      <c r="D707" s="247" t="s">
        <v>22</v>
      </c>
      <c r="E707" s="247" t="s">
        <v>609</v>
      </c>
      <c r="F707" s="247" t="s">
        <v>48</v>
      </c>
      <c r="G707" s="248">
        <f>15.6+61</f>
        <v>76.599999999999994</v>
      </c>
      <c r="H707" s="258"/>
      <c r="I707" s="259"/>
      <c r="J707" s="259"/>
      <c r="K707" s="259"/>
      <c r="L707" s="250">
        <f t="shared" si="301"/>
        <v>76.599999999999994</v>
      </c>
    </row>
    <row r="708" spans="1:12" ht="38.25">
      <c r="A708" s="242" t="s">
        <v>610</v>
      </c>
      <c r="B708" s="243" t="s">
        <v>27</v>
      </c>
      <c r="C708" s="243" t="s">
        <v>195</v>
      </c>
      <c r="D708" s="243" t="s">
        <v>22</v>
      </c>
      <c r="E708" s="243" t="s">
        <v>611</v>
      </c>
      <c r="F708" s="243"/>
      <c r="G708" s="244">
        <f>G709+G711+G713+G715+G717+G719+G721+G723+G725+G727</f>
        <v>2369.5</v>
      </c>
      <c r="H708" s="244">
        <f t="shared" ref="H708:L708" si="311">H709+H711+H713+H715+H717+H719+H721+H723+H725+H727</f>
        <v>0</v>
      </c>
      <c r="I708" s="244">
        <f t="shared" si="311"/>
        <v>118.122</v>
      </c>
      <c r="J708" s="244">
        <f t="shared" si="311"/>
        <v>1260</v>
      </c>
      <c r="K708" s="244">
        <f t="shared" si="311"/>
        <v>2550</v>
      </c>
      <c r="L708" s="244">
        <f t="shared" si="311"/>
        <v>6297.6220000000003</v>
      </c>
    </row>
    <row r="709" spans="1:12" s="20" customFormat="1" ht="54" customHeight="1">
      <c r="A709" s="242" t="s">
        <v>612</v>
      </c>
      <c r="B709" s="243" t="s">
        <v>27</v>
      </c>
      <c r="C709" s="243" t="s">
        <v>195</v>
      </c>
      <c r="D709" s="243" t="s">
        <v>22</v>
      </c>
      <c r="E709" s="243" t="s">
        <v>613</v>
      </c>
      <c r="F709" s="243"/>
      <c r="G709" s="244">
        <f>G710</f>
        <v>440</v>
      </c>
      <c r="H709" s="244">
        <f>H710</f>
        <v>0</v>
      </c>
      <c r="I709" s="244">
        <f>I710</f>
        <v>0</v>
      </c>
      <c r="J709" s="244">
        <f>J710</f>
        <v>300</v>
      </c>
      <c r="K709" s="244">
        <f t="shared" ref="K709:L709" si="312">K710</f>
        <v>0</v>
      </c>
      <c r="L709" s="244">
        <f t="shared" si="312"/>
        <v>740</v>
      </c>
    </row>
    <row r="710" spans="1:12" ht="25.5">
      <c r="A710" s="255" t="s">
        <v>43</v>
      </c>
      <c r="B710" s="247" t="s">
        <v>27</v>
      </c>
      <c r="C710" s="247" t="s">
        <v>195</v>
      </c>
      <c r="D710" s="247" t="s">
        <v>22</v>
      </c>
      <c r="E710" s="247" t="s">
        <v>613</v>
      </c>
      <c r="F710" s="247" t="s">
        <v>44</v>
      </c>
      <c r="G710" s="248">
        <v>440</v>
      </c>
      <c r="H710" s="258"/>
      <c r="I710" s="259"/>
      <c r="J710" s="259">
        <v>300</v>
      </c>
      <c r="K710" s="259"/>
      <c r="L710" s="250">
        <f t="shared" si="301"/>
        <v>740</v>
      </c>
    </row>
    <row r="711" spans="1:12" s="20" customFormat="1" ht="79.5" customHeight="1">
      <c r="A711" s="304" t="s">
        <v>614</v>
      </c>
      <c r="B711" s="243" t="s">
        <v>27</v>
      </c>
      <c r="C711" s="243" t="s">
        <v>195</v>
      </c>
      <c r="D711" s="243" t="s">
        <v>22</v>
      </c>
      <c r="E711" s="243" t="s">
        <v>615</v>
      </c>
      <c r="F711" s="243"/>
      <c r="G711" s="244">
        <f>G712</f>
        <v>35</v>
      </c>
      <c r="H711" s="244">
        <f>H712</f>
        <v>0</v>
      </c>
      <c r="I711" s="244">
        <f>I712</f>
        <v>0</v>
      </c>
      <c r="J711" s="244">
        <f>J712</f>
        <v>0</v>
      </c>
      <c r="K711" s="244">
        <f t="shared" ref="K711:L711" si="313">K712</f>
        <v>0</v>
      </c>
      <c r="L711" s="244">
        <f t="shared" si="313"/>
        <v>35</v>
      </c>
    </row>
    <row r="712" spans="1:12" ht="25.5">
      <c r="A712" s="255" t="s">
        <v>43</v>
      </c>
      <c r="B712" s="247" t="s">
        <v>27</v>
      </c>
      <c r="C712" s="247" t="s">
        <v>195</v>
      </c>
      <c r="D712" s="247" t="s">
        <v>22</v>
      </c>
      <c r="E712" s="247" t="s">
        <v>615</v>
      </c>
      <c r="F712" s="247" t="s">
        <v>44</v>
      </c>
      <c r="G712" s="248">
        <v>35</v>
      </c>
      <c r="H712" s="258"/>
      <c r="I712" s="259"/>
      <c r="J712" s="259"/>
      <c r="K712" s="259"/>
      <c r="L712" s="250">
        <f t="shared" si="301"/>
        <v>35</v>
      </c>
    </row>
    <row r="713" spans="1:12" s="20" customFormat="1" ht="38.25">
      <c r="A713" s="304" t="s">
        <v>616</v>
      </c>
      <c r="B713" s="243" t="s">
        <v>27</v>
      </c>
      <c r="C713" s="243" t="s">
        <v>195</v>
      </c>
      <c r="D713" s="243" t="s">
        <v>22</v>
      </c>
      <c r="E713" s="243" t="s">
        <v>617</v>
      </c>
      <c r="F713" s="243"/>
      <c r="G713" s="244">
        <f>G714</f>
        <v>45</v>
      </c>
      <c r="H713" s="244">
        <f>H714</f>
        <v>0</v>
      </c>
      <c r="I713" s="244">
        <f>I714</f>
        <v>0</v>
      </c>
      <c r="J713" s="244">
        <f>J714</f>
        <v>0</v>
      </c>
      <c r="K713" s="244">
        <f t="shared" ref="K713:L713" si="314">K714</f>
        <v>0</v>
      </c>
      <c r="L713" s="244">
        <f t="shared" si="314"/>
        <v>45</v>
      </c>
    </row>
    <row r="714" spans="1:12" ht="25.5">
      <c r="A714" s="255" t="s">
        <v>43</v>
      </c>
      <c r="B714" s="247" t="s">
        <v>27</v>
      </c>
      <c r="C714" s="247" t="s">
        <v>195</v>
      </c>
      <c r="D714" s="247" t="s">
        <v>22</v>
      </c>
      <c r="E714" s="247" t="s">
        <v>617</v>
      </c>
      <c r="F714" s="247" t="s">
        <v>44</v>
      </c>
      <c r="G714" s="248">
        <v>45</v>
      </c>
      <c r="H714" s="258"/>
      <c r="I714" s="259"/>
      <c r="J714" s="259"/>
      <c r="K714" s="259"/>
      <c r="L714" s="250">
        <f t="shared" si="301"/>
        <v>45</v>
      </c>
    </row>
    <row r="715" spans="1:12" s="20" customFormat="1" ht="45.75" customHeight="1">
      <c r="A715" s="304" t="s">
        <v>618</v>
      </c>
      <c r="B715" s="243" t="s">
        <v>27</v>
      </c>
      <c r="C715" s="243" t="s">
        <v>195</v>
      </c>
      <c r="D715" s="243" t="s">
        <v>22</v>
      </c>
      <c r="E715" s="243" t="s">
        <v>619</v>
      </c>
      <c r="F715" s="243"/>
      <c r="G715" s="244">
        <f>G716</f>
        <v>950</v>
      </c>
      <c r="H715" s="244">
        <f>H716</f>
        <v>0</v>
      </c>
      <c r="I715" s="244">
        <f>I716</f>
        <v>118.122</v>
      </c>
      <c r="J715" s="244">
        <f>J716</f>
        <v>0</v>
      </c>
      <c r="K715" s="244">
        <f t="shared" ref="K715:L715" si="315">K716</f>
        <v>0</v>
      </c>
      <c r="L715" s="244">
        <f t="shared" si="315"/>
        <v>1068.1220000000001</v>
      </c>
    </row>
    <row r="716" spans="1:12" ht="25.5">
      <c r="A716" s="255" t="s">
        <v>43</v>
      </c>
      <c r="B716" s="247" t="s">
        <v>27</v>
      </c>
      <c r="C716" s="247" t="s">
        <v>195</v>
      </c>
      <c r="D716" s="247" t="s">
        <v>22</v>
      </c>
      <c r="E716" s="247" t="s">
        <v>619</v>
      </c>
      <c r="F716" s="247" t="s">
        <v>44</v>
      </c>
      <c r="G716" s="248">
        <v>950</v>
      </c>
      <c r="H716" s="258"/>
      <c r="I716" s="259">
        <v>118.122</v>
      </c>
      <c r="J716" s="259"/>
      <c r="K716" s="259"/>
      <c r="L716" s="250">
        <f t="shared" si="301"/>
        <v>1068.1220000000001</v>
      </c>
    </row>
    <row r="717" spans="1:12" s="20" customFormat="1" ht="67.5" customHeight="1">
      <c r="A717" s="304" t="s">
        <v>620</v>
      </c>
      <c r="B717" s="243" t="s">
        <v>27</v>
      </c>
      <c r="C717" s="243" t="s">
        <v>195</v>
      </c>
      <c r="D717" s="243" t="s">
        <v>22</v>
      </c>
      <c r="E717" s="243" t="s">
        <v>621</v>
      </c>
      <c r="F717" s="243"/>
      <c r="G717" s="244">
        <f>G718</f>
        <v>600</v>
      </c>
      <c r="H717" s="244">
        <f>H718</f>
        <v>0</v>
      </c>
      <c r="I717" s="244">
        <f>I718</f>
        <v>0</v>
      </c>
      <c r="J717" s="244">
        <f>J718</f>
        <v>0</v>
      </c>
      <c r="K717" s="244">
        <f t="shared" ref="K717:L717" si="316">K718</f>
        <v>0</v>
      </c>
      <c r="L717" s="244">
        <f t="shared" si="316"/>
        <v>600</v>
      </c>
    </row>
    <row r="718" spans="1:12" ht="25.5">
      <c r="A718" s="255" t="s">
        <v>43</v>
      </c>
      <c r="B718" s="247" t="s">
        <v>27</v>
      </c>
      <c r="C718" s="247" t="s">
        <v>195</v>
      </c>
      <c r="D718" s="247" t="s">
        <v>22</v>
      </c>
      <c r="E718" s="247" t="s">
        <v>621</v>
      </c>
      <c r="F718" s="247" t="s">
        <v>44</v>
      </c>
      <c r="G718" s="248">
        <v>600</v>
      </c>
      <c r="H718" s="258"/>
      <c r="I718" s="259"/>
      <c r="J718" s="259"/>
      <c r="K718" s="259"/>
      <c r="L718" s="250">
        <f t="shared" si="301"/>
        <v>600</v>
      </c>
    </row>
    <row r="719" spans="1:12" s="20" customFormat="1" ht="28.5" customHeight="1">
      <c r="A719" s="304" t="s">
        <v>622</v>
      </c>
      <c r="B719" s="243" t="s">
        <v>27</v>
      </c>
      <c r="C719" s="243" t="s">
        <v>195</v>
      </c>
      <c r="D719" s="243" t="s">
        <v>22</v>
      </c>
      <c r="E719" s="243" t="s">
        <v>623</v>
      </c>
      <c r="F719" s="243"/>
      <c r="G719" s="244">
        <f>G720</f>
        <v>40</v>
      </c>
      <c r="H719" s="244">
        <f>H720</f>
        <v>0</v>
      </c>
      <c r="I719" s="244">
        <f>I720</f>
        <v>0</v>
      </c>
      <c r="J719" s="244">
        <f>J720</f>
        <v>0</v>
      </c>
      <c r="K719" s="244">
        <f t="shared" ref="K719:L719" si="317">K720</f>
        <v>0</v>
      </c>
      <c r="L719" s="244">
        <f t="shared" si="317"/>
        <v>40</v>
      </c>
    </row>
    <row r="720" spans="1:12" ht="25.5">
      <c r="A720" s="255" t="s">
        <v>43</v>
      </c>
      <c r="B720" s="247" t="s">
        <v>27</v>
      </c>
      <c r="C720" s="247" t="s">
        <v>195</v>
      </c>
      <c r="D720" s="247" t="s">
        <v>22</v>
      </c>
      <c r="E720" s="247" t="s">
        <v>623</v>
      </c>
      <c r="F720" s="247" t="s">
        <v>44</v>
      </c>
      <c r="G720" s="248">
        <v>40</v>
      </c>
      <c r="H720" s="258"/>
      <c r="I720" s="259"/>
      <c r="J720" s="259"/>
      <c r="K720" s="259"/>
      <c r="L720" s="250">
        <f t="shared" si="301"/>
        <v>40</v>
      </c>
    </row>
    <row r="721" spans="1:13" s="20" customFormat="1" ht="26.25" customHeight="1">
      <c r="A721" s="304" t="s">
        <v>624</v>
      </c>
      <c r="B721" s="243" t="s">
        <v>27</v>
      </c>
      <c r="C721" s="243" t="s">
        <v>195</v>
      </c>
      <c r="D721" s="243" t="s">
        <v>22</v>
      </c>
      <c r="E721" s="243" t="s">
        <v>625</v>
      </c>
      <c r="F721" s="243"/>
      <c r="G721" s="244">
        <f>G722</f>
        <v>9.5</v>
      </c>
      <c r="H721" s="244">
        <f>H722</f>
        <v>0</v>
      </c>
      <c r="I721" s="244">
        <f>I722</f>
        <v>0</v>
      </c>
      <c r="J721" s="244">
        <f>J722</f>
        <v>0</v>
      </c>
      <c r="K721" s="244">
        <f t="shared" ref="K721:L721" si="318">K722</f>
        <v>0</v>
      </c>
      <c r="L721" s="244">
        <f t="shared" si="318"/>
        <v>9.5</v>
      </c>
    </row>
    <row r="722" spans="1:13" ht="25.5">
      <c r="A722" s="255" t="s">
        <v>43</v>
      </c>
      <c r="B722" s="247" t="s">
        <v>27</v>
      </c>
      <c r="C722" s="247" t="s">
        <v>195</v>
      </c>
      <c r="D722" s="247" t="s">
        <v>22</v>
      </c>
      <c r="E722" s="247" t="s">
        <v>625</v>
      </c>
      <c r="F722" s="247" t="s">
        <v>44</v>
      </c>
      <c r="G722" s="248">
        <v>9.5</v>
      </c>
      <c r="H722" s="258"/>
      <c r="I722" s="259"/>
      <c r="J722" s="259"/>
      <c r="K722" s="259"/>
      <c r="L722" s="250">
        <f t="shared" si="301"/>
        <v>9.5</v>
      </c>
    </row>
    <row r="723" spans="1:13" s="20" customFormat="1" ht="29.25" customHeight="1">
      <c r="A723" s="304" t="s">
        <v>626</v>
      </c>
      <c r="B723" s="243" t="s">
        <v>27</v>
      </c>
      <c r="C723" s="243" t="s">
        <v>195</v>
      </c>
      <c r="D723" s="243" t="s">
        <v>22</v>
      </c>
      <c r="E723" s="243" t="s">
        <v>627</v>
      </c>
      <c r="F723" s="243"/>
      <c r="G723" s="244">
        <f>G724</f>
        <v>250</v>
      </c>
      <c r="H723" s="244">
        <f>H724</f>
        <v>0</v>
      </c>
      <c r="I723" s="244">
        <f>I724</f>
        <v>0</v>
      </c>
      <c r="J723" s="244">
        <f>J724</f>
        <v>0</v>
      </c>
      <c r="K723" s="244">
        <f t="shared" ref="K723:L723" si="319">K724</f>
        <v>80</v>
      </c>
      <c r="L723" s="244">
        <f t="shared" si="319"/>
        <v>330</v>
      </c>
    </row>
    <row r="724" spans="1:13" ht="25.5">
      <c r="A724" s="255" t="s">
        <v>43</v>
      </c>
      <c r="B724" s="247" t="s">
        <v>27</v>
      </c>
      <c r="C724" s="247" t="s">
        <v>195</v>
      </c>
      <c r="D724" s="247" t="s">
        <v>22</v>
      </c>
      <c r="E724" s="247" t="s">
        <v>627</v>
      </c>
      <c r="F724" s="247" t="s">
        <v>44</v>
      </c>
      <c r="G724" s="248">
        <v>250</v>
      </c>
      <c r="H724" s="258"/>
      <c r="I724" s="259"/>
      <c r="J724" s="259"/>
      <c r="K724" s="259">
        <v>80</v>
      </c>
      <c r="L724" s="250">
        <f t="shared" si="301"/>
        <v>330</v>
      </c>
    </row>
    <row r="725" spans="1:13" s="20" customFormat="1" ht="51">
      <c r="A725" s="268" t="s">
        <v>628</v>
      </c>
      <c r="B725" s="243" t="s">
        <v>27</v>
      </c>
      <c r="C725" s="243" t="s">
        <v>195</v>
      </c>
      <c r="D725" s="243" t="s">
        <v>22</v>
      </c>
      <c r="E725" s="243" t="s">
        <v>629</v>
      </c>
      <c r="F725" s="243"/>
      <c r="G725" s="244">
        <f>G726</f>
        <v>0</v>
      </c>
      <c r="H725" s="244">
        <f>H726</f>
        <v>0</v>
      </c>
      <c r="I725" s="244">
        <f>I726</f>
        <v>0</v>
      </c>
      <c r="J725" s="244">
        <f>J726</f>
        <v>960</v>
      </c>
      <c r="K725" s="244">
        <f t="shared" ref="K725:L725" si="320">K726</f>
        <v>0</v>
      </c>
      <c r="L725" s="244">
        <f t="shared" si="320"/>
        <v>960</v>
      </c>
    </row>
    <row r="726" spans="1:13">
      <c r="A726" s="246" t="s">
        <v>80</v>
      </c>
      <c r="B726" s="247" t="s">
        <v>27</v>
      </c>
      <c r="C726" s="247" t="s">
        <v>195</v>
      </c>
      <c r="D726" s="247" t="s">
        <v>22</v>
      </c>
      <c r="E726" s="247" t="s">
        <v>629</v>
      </c>
      <c r="F726" s="247" t="s">
        <v>81</v>
      </c>
      <c r="G726" s="248"/>
      <c r="H726" s="258"/>
      <c r="I726" s="259"/>
      <c r="J726" s="259">
        <v>960</v>
      </c>
      <c r="K726" s="259"/>
      <c r="L726" s="250">
        <f t="shared" si="301"/>
        <v>960</v>
      </c>
    </row>
    <row r="727" spans="1:13" s="20" customFormat="1">
      <c r="A727" s="295" t="s">
        <v>1007</v>
      </c>
      <c r="B727" s="243" t="s">
        <v>27</v>
      </c>
      <c r="C727" s="243" t="s">
        <v>195</v>
      </c>
      <c r="D727" s="243" t="s">
        <v>22</v>
      </c>
      <c r="E727" s="243" t="s">
        <v>1008</v>
      </c>
      <c r="F727" s="243"/>
      <c r="G727" s="244">
        <f>G728</f>
        <v>0</v>
      </c>
      <c r="H727" s="244">
        <f t="shared" ref="H727:L727" si="321">H728</f>
        <v>0</v>
      </c>
      <c r="I727" s="244">
        <f t="shared" si="321"/>
        <v>0</v>
      </c>
      <c r="J727" s="244">
        <f t="shared" si="321"/>
        <v>0</v>
      </c>
      <c r="K727" s="244">
        <f t="shared" si="321"/>
        <v>2470</v>
      </c>
      <c r="L727" s="244">
        <f t="shared" si="321"/>
        <v>2470</v>
      </c>
    </row>
    <row r="728" spans="1:13" ht="25.5">
      <c r="A728" s="255" t="s">
        <v>43</v>
      </c>
      <c r="B728" s="247" t="s">
        <v>27</v>
      </c>
      <c r="C728" s="247" t="s">
        <v>195</v>
      </c>
      <c r="D728" s="247" t="s">
        <v>22</v>
      </c>
      <c r="E728" s="247" t="s">
        <v>1008</v>
      </c>
      <c r="F728" s="247" t="s">
        <v>44</v>
      </c>
      <c r="G728" s="248"/>
      <c r="H728" s="258"/>
      <c r="I728" s="259"/>
      <c r="J728" s="259"/>
      <c r="K728" s="259">
        <v>2470</v>
      </c>
      <c r="L728" s="249">
        <f>K728+J728+I728+H728+G728</f>
        <v>2470</v>
      </c>
    </row>
    <row r="729" spans="1:13" s="20" customFormat="1" ht="38.25">
      <c r="A729" s="268" t="s">
        <v>630</v>
      </c>
      <c r="B729" s="243" t="s">
        <v>27</v>
      </c>
      <c r="C729" s="243" t="s">
        <v>195</v>
      </c>
      <c r="D729" s="243" t="s">
        <v>22</v>
      </c>
      <c r="E729" s="243" t="s">
        <v>631</v>
      </c>
      <c r="F729" s="243"/>
      <c r="G729" s="244">
        <f>G730+G737+G739+G741+G743+G745+G747+G749</f>
        <v>12981.260000000002</v>
      </c>
      <c r="H729" s="244">
        <f>H730+H737+H739+H741+H743+H745+H747+H749</f>
        <v>85.01361</v>
      </c>
      <c r="I729" s="244">
        <f>I730+I737+I739+I741+I743+I745+I747+I749</f>
        <v>385.6</v>
      </c>
      <c r="J729" s="244">
        <f>J730+J737+J739+J741+J743+J745+J747+J749</f>
        <v>316.58999999999992</v>
      </c>
      <c r="K729" s="244">
        <f t="shared" ref="K729:L729" si="322">K730+K737+K739+K741+K743+K745+K747+K749</f>
        <v>0</v>
      </c>
      <c r="L729" s="244">
        <f t="shared" si="322"/>
        <v>13768.463610000001</v>
      </c>
      <c r="M729" s="102"/>
    </row>
    <row r="730" spans="1:13" s="84" customFormat="1">
      <c r="A730" s="242" t="s">
        <v>632</v>
      </c>
      <c r="B730" s="243" t="s">
        <v>27</v>
      </c>
      <c r="C730" s="243" t="s">
        <v>195</v>
      </c>
      <c r="D730" s="243" t="s">
        <v>22</v>
      </c>
      <c r="E730" s="243" t="s">
        <v>633</v>
      </c>
      <c r="F730" s="243"/>
      <c r="G730" s="244">
        <f>G731+G732+G733+G734+G735+G736</f>
        <v>11244.760000000002</v>
      </c>
      <c r="H730" s="244">
        <f>H731+H732+H733+H734+H735+H736</f>
        <v>85.01361</v>
      </c>
      <c r="I730" s="244">
        <f>I731+I732+I733+I734+I735+I736</f>
        <v>385.6</v>
      </c>
      <c r="J730" s="244">
        <f>J731+J732+J733+J734+J735+J736</f>
        <v>-69.010000000000048</v>
      </c>
      <c r="K730" s="244">
        <f t="shared" ref="K730:L730" si="323">K731+K732+K733+K734+K735+K736</f>
        <v>0</v>
      </c>
      <c r="L730" s="244">
        <f t="shared" si="323"/>
        <v>11646.36361</v>
      </c>
    </row>
    <row r="731" spans="1:13">
      <c r="A731" s="246" t="s">
        <v>30</v>
      </c>
      <c r="B731" s="247" t="s">
        <v>27</v>
      </c>
      <c r="C731" s="247" t="s">
        <v>195</v>
      </c>
      <c r="D731" s="247" t="s">
        <v>22</v>
      </c>
      <c r="E731" s="247" t="s">
        <v>633</v>
      </c>
      <c r="F731" s="247" t="s">
        <v>192</v>
      </c>
      <c r="G731" s="248">
        <v>7361.77</v>
      </c>
      <c r="H731" s="258"/>
      <c r="I731" s="259"/>
      <c r="J731" s="259"/>
      <c r="K731" s="259"/>
      <c r="L731" s="250">
        <f t="shared" si="301"/>
        <v>7361.77</v>
      </c>
    </row>
    <row r="732" spans="1:13" ht="25.5">
      <c r="A732" s="255" t="s">
        <v>35</v>
      </c>
      <c r="B732" s="247" t="s">
        <v>27</v>
      </c>
      <c r="C732" s="247" t="s">
        <v>195</v>
      </c>
      <c r="D732" s="247" t="s">
        <v>22</v>
      </c>
      <c r="E732" s="247" t="s">
        <v>633</v>
      </c>
      <c r="F732" s="247" t="s">
        <v>193</v>
      </c>
      <c r="G732" s="248">
        <v>245.68</v>
      </c>
      <c r="H732" s="258"/>
      <c r="I732" s="259">
        <v>10.6</v>
      </c>
      <c r="J732" s="259"/>
      <c r="K732" s="259"/>
      <c r="L732" s="250">
        <f t="shared" si="301"/>
        <v>256.28000000000003</v>
      </c>
    </row>
    <row r="733" spans="1:13" ht="25.5">
      <c r="A733" s="255" t="s">
        <v>41</v>
      </c>
      <c r="B733" s="247" t="s">
        <v>27</v>
      </c>
      <c r="C733" s="247" t="s">
        <v>195</v>
      </c>
      <c r="D733" s="247" t="s">
        <v>22</v>
      </c>
      <c r="E733" s="247" t="s">
        <v>633</v>
      </c>
      <c r="F733" s="247" t="s">
        <v>42</v>
      </c>
      <c r="G733" s="248">
        <v>109.78</v>
      </c>
      <c r="H733" s="258"/>
      <c r="I733" s="259">
        <f>29.302+215.6</f>
        <v>244.90199999999999</v>
      </c>
      <c r="J733" s="259">
        <f>-215.6+500</f>
        <v>284.39999999999998</v>
      </c>
      <c r="K733" s="259"/>
      <c r="L733" s="250">
        <f t="shared" si="301"/>
        <v>639.08199999999999</v>
      </c>
    </row>
    <row r="734" spans="1:13" ht="25.5">
      <c r="A734" s="255" t="s">
        <v>43</v>
      </c>
      <c r="B734" s="247" t="s">
        <v>27</v>
      </c>
      <c r="C734" s="247" t="s">
        <v>195</v>
      </c>
      <c r="D734" s="247" t="s">
        <v>22</v>
      </c>
      <c r="E734" s="247" t="s">
        <v>633</v>
      </c>
      <c r="F734" s="247" t="s">
        <v>44</v>
      </c>
      <c r="G734" s="248">
        <f>3248.83+150</f>
        <v>3398.83</v>
      </c>
      <c r="H734" s="258">
        <v>85.01361</v>
      </c>
      <c r="I734" s="259">
        <f>-39.902+170-23</f>
        <v>107.09800000000001</v>
      </c>
      <c r="J734" s="259">
        <f>316.59-170-500</f>
        <v>-353.41</v>
      </c>
      <c r="K734" s="259"/>
      <c r="L734" s="250">
        <f t="shared" si="301"/>
        <v>3237.53161</v>
      </c>
    </row>
    <row r="735" spans="1:13" ht="25.5">
      <c r="A735" s="262" t="s">
        <v>45</v>
      </c>
      <c r="B735" s="247" t="s">
        <v>27</v>
      </c>
      <c r="C735" s="247" t="s">
        <v>195</v>
      </c>
      <c r="D735" s="247" t="s">
        <v>22</v>
      </c>
      <c r="E735" s="247" t="s">
        <v>633</v>
      </c>
      <c r="F735" s="247" t="s">
        <v>46</v>
      </c>
      <c r="G735" s="248">
        <v>128.69999999999999</v>
      </c>
      <c r="H735" s="258"/>
      <c r="I735" s="259"/>
      <c r="J735" s="259"/>
      <c r="K735" s="259"/>
      <c r="L735" s="250">
        <f t="shared" si="301"/>
        <v>128.69999999999999</v>
      </c>
    </row>
    <row r="736" spans="1:13" ht="25.5">
      <c r="A736" s="262" t="s">
        <v>47</v>
      </c>
      <c r="B736" s="247" t="s">
        <v>27</v>
      </c>
      <c r="C736" s="247" t="s">
        <v>195</v>
      </c>
      <c r="D736" s="247" t="s">
        <v>22</v>
      </c>
      <c r="E736" s="247" t="s">
        <v>633</v>
      </c>
      <c r="F736" s="247" t="s">
        <v>48</v>
      </c>
      <c r="G736" s="248"/>
      <c r="H736" s="258"/>
      <c r="I736" s="259">
        <v>23</v>
      </c>
      <c r="J736" s="259"/>
      <c r="K736" s="259"/>
      <c r="L736" s="250">
        <f t="shared" si="301"/>
        <v>23</v>
      </c>
    </row>
    <row r="737" spans="1:12" s="20" customFormat="1" ht="53.25" customHeight="1">
      <c r="A737" s="304" t="s">
        <v>634</v>
      </c>
      <c r="B737" s="243" t="s">
        <v>27</v>
      </c>
      <c r="C737" s="243" t="s">
        <v>195</v>
      </c>
      <c r="D737" s="243" t="s">
        <v>22</v>
      </c>
      <c r="E737" s="243" t="s">
        <v>635</v>
      </c>
      <c r="F737" s="243"/>
      <c r="G737" s="244">
        <f>G738</f>
        <v>1036.5</v>
      </c>
      <c r="H737" s="244">
        <f>H738</f>
        <v>0</v>
      </c>
      <c r="I737" s="244">
        <f>I738</f>
        <v>0</v>
      </c>
      <c r="J737" s="244">
        <f>J738</f>
        <v>0</v>
      </c>
      <c r="K737" s="244">
        <f t="shared" ref="K737:L737" si="324">K738</f>
        <v>0</v>
      </c>
      <c r="L737" s="244">
        <f t="shared" si="324"/>
        <v>1036.5</v>
      </c>
    </row>
    <row r="738" spans="1:12" ht="25.5">
      <c r="A738" s="255" t="s">
        <v>43</v>
      </c>
      <c r="B738" s="247" t="s">
        <v>27</v>
      </c>
      <c r="C738" s="247" t="s">
        <v>195</v>
      </c>
      <c r="D738" s="247" t="s">
        <v>22</v>
      </c>
      <c r="E738" s="247" t="s">
        <v>635</v>
      </c>
      <c r="F738" s="247" t="s">
        <v>44</v>
      </c>
      <c r="G738" s="248">
        <v>1036.5</v>
      </c>
      <c r="H738" s="258"/>
      <c r="I738" s="259"/>
      <c r="J738" s="259"/>
      <c r="K738" s="259"/>
      <c r="L738" s="250">
        <f t="shared" si="301"/>
        <v>1036.5</v>
      </c>
    </row>
    <row r="739" spans="1:12" s="20" customFormat="1">
      <c r="A739" s="304" t="s">
        <v>636</v>
      </c>
      <c r="B739" s="243" t="s">
        <v>27</v>
      </c>
      <c r="C739" s="243" t="s">
        <v>195</v>
      </c>
      <c r="D739" s="243" t="s">
        <v>22</v>
      </c>
      <c r="E739" s="243" t="s">
        <v>637</v>
      </c>
      <c r="F739" s="243"/>
      <c r="G739" s="244">
        <f>G740</f>
        <v>300</v>
      </c>
      <c r="H739" s="244">
        <f>H740</f>
        <v>0</v>
      </c>
      <c r="I739" s="244">
        <f>I740</f>
        <v>0</v>
      </c>
      <c r="J739" s="244">
        <f>J740</f>
        <v>0</v>
      </c>
      <c r="K739" s="244">
        <f t="shared" ref="K739:L739" si="325">K740</f>
        <v>0</v>
      </c>
      <c r="L739" s="244">
        <f t="shared" si="325"/>
        <v>300</v>
      </c>
    </row>
    <row r="740" spans="1:12" ht="25.5">
      <c r="A740" s="262" t="s">
        <v>43</v>
      </c>
      <c r="B740" s="247" t="s">
        <v>27</v>
      </c>
      <c r="C740" s="247" t="s">
        <v>195</v>
      </c>
      <c r="D740" s="247" t="s">
        <v>22</v>
      </c>
      <c r="E740" s="247" t="s">
        <v>637</v>
      </c>
      <c r="F740" s="247" t="s">
        <v>44</v>
      </c>
      <c r="G740" s="248">
        <v>300</v>
      </c>
      <c r="H740" s="258"/>
      <c r="I740" s="259"/>
      <c r="J740" s="259"/>
      <c r="K740" s="259"/>
      <c r="L740" s="250">
        <f t="shared" si="301"/>
        <v>300</v>
      </c>
    </row>
    <row r="741" spans="1:12" s="20" customFormat="1">
      <c r="A741" s="304" t="s">
        <v>638</v>
      </c>
      <c r="B741" s="243" t="s">
        <v>27</v>
      </c>
      <c r="C741" s="243" t="s">
        <v>195</v>
      </c>
      <c r="D741" s="243" t="s">
        <v>22</v>
      </c>
      <c r="E741" s="243" t="s">
        <v>639</v>
      </c>
      <c r="F741" s="243"/>
      <c r="G741" s="244">
        <f>G742</f>
        <v>400</v>
      </c>
      <c r="H741" s="244">
        <f>H742</f>
        <v>0</v>
      </c>
      <c r="I741" s="244">
        <f>I742</f>
        <v>0</v>
      </c>
      <c r="J741" s="244">
        <f>J742</f>
        <v>120</v>
      </c>
      <c r="K741" s="244">
        <f t="shared" ref="K741:L741" si="326">K742</f>
        <v>0</v>
      </c>
      <c r="L741" s="244">
        <f t="shared" si="326"/>
        <v>520</v>
      </c>
    </row>
    <row r="742" spans="1:12" ht="25.5">
      <c r="A742" s="262" t="s">
        <v>43</v>
      </c>
      <c r="B742" s="247" t="s">
        <v>27</v>
      </c>
      <c r="C742" s="247" t="s">
        <v>195</v>
      </c>
      <c r="D742" s="247" t="s">
        <v>22</v>
      </c>
      <c r="E742" s="247" t="s">
        <v>639</v>
      </c>
      <c r="F742" s="247" t="s">
        <v>44</v>
      </c>
      <c r="G742" s="248">
        <v>400</v>
      </c>
      <c r="H742" s="258"/>
      <c r="I742" s="259"/>
      <c r="J742" s="259">
        <v>120</v>
      </c>
      <c r="K742" s="259"/>
      <c r="L742" s="250">
        <f t="shared" si="301"/>
        <v>520</v>
      </c>
    </row>
    <row r="743" spans="1:12" s="20" customFormat="1" ht="63.75">
      <c r="A743" s="269" t="s">
        <v>640</v>
      </c>
      <c r="B743" s="243" t="s">
        <v>27</v>
      </c>
      <c r="C743" s="243" t="s">
        <v>195</v>
      </c>
      <c r="D743" s="243" t="s">
        <v>22</v>
      </c>
      <c r="E743" s="243" t="s">
        <v>641</v>
      </c>
      <c r="F743" s="243"/>
      <c r="G743" s="244">
        <f>G744</f>
        <v>0</v>
      </c>
      <c r="H743" s="244">
        <f>H744</f>
        <v>0</v>
      </c>
      <c r="I743" s="244">
        <f>I744</f>
        <v>0</v>
      </c>
      <c r="J743" s="244">
        <f>J744</f>
        <v>33.6</v>
      </c>
      <c r="K743" s="244">
        <f t="shared" ref="K743:L743" si="327">K744</f>
        <v>0</v>
      </c>
      <c r="L743" s="244">
        <f t="shared" si="327"/>
        <v>33.6</v>
      </c>
    </row>
    <row r="744" spans="1:12" ht="25.5">
      <c r="A744" s="255" t="s">
        <v>41</v>
      </c>
      <c r="B744" s="247" t="s">
        <v>27</v>
      </c>
      <c r="C744" s="247" t="s">
        <v>195</v>
      </c>
      <c r="D744" s="247" t="s">
        <v>22</v>
      </c>
      <c r="E744" s="247" t="s">
        <v>641</v>
      </c>
      <c r="F744" s="247" t="s">
        <v>42</v>
      </c>
      <c r="G744" s="248"/>
      <c r="H744" s="258"/>
      <c r="I744" s="259"/>
      <c r="J744" s="259">
        <v>33.6</v>
      </c>
      <c r="K744" s="259"/>
      <c r="L744" s="250">
        <f t="shared" si="301"/>
        <v>33.6</v>
      </c>
    </row>
    <row r="745" spans="1:12" s="20" customFormat="1" ht="63.75">
      <c r="A745" s="269" t="s">
        <v>642</v>
      </c>
      <c r="B745" s="243" t="s">
        <v>27</v>
      </c>
      <c r="C745" s="243" t="s">
        <v>195</v>
      </c>
      <c r="D745" s="243" t="s">
        <v>22</v>
      </c>
      <c r="E745" s="243" t="s">
        <v>643</v>
      </c>
      <c r="F745" s="243"/>
      <c r="G745" s="244">
        <f>G746</f>
        <v>0</v>
      </c>
      <c r="H745" s="244">
        <f>H746</f>
        <v>0</v>
      </c>
      <c r="I745" s="244">
        <f>I746</f>
        <v>0</v>
      </c>
      <c r="J745" s="244">
        <f>J746</f>
        <v>67</v>
      </c>
      <c r="K745" s="244">
        <f t="shared" ref="K745:L745" si="328">K746</f>
        <v>0</v>
      </c>
      <c r="L745" s="244">
        <f t="shared" si="328"/>
        <v>67</v>
      </c>
    </row>
    <row r="746" spans="1:12" ht="25.5">
      <c r="A746" s="255" t="s">
        <v>41</v>
      </c>
      <c r="B746" s="247" t="s">
        <v>27</v>
      </c>
      <c r="C746" s="247" t="s">
        <v>195</v>
      </c>
      <c r="D746" s="247" t="s">
        <v>22</v>
      </c>
      <c r="E746" s="247" t="s">
        <v>643</v>
      </c>
      <c r="F746" s="247" t="s">
        <v>42</v>
      </c>
      <c r="G746" s="248"/>
      <c r="H746" s="258"/>
      <c r="I746" s="259"/>
      <c r="J746" s="259">
        <v>67</v>
      </c>
      <c r="K746" s="259"/>
      <c r="L746" s="250">
        <f t="shared" si="301"/>
        <v>67</v>
      </c>
    </row>
    <row r="747" spans="1:12" s="20" customFormat="1" ht="38.25">
      <c r="A747" s="269" t="s">
        <v>644</v>
      </c>
      <c r="B747" s="243" t="s">
        <v>27</v>
      </c>
      <c r="C747" s="243" t="s">
        <v>195</v>
      </c>
      <c r="D747" s="243" t="s">
        <v>22</v>
      </c>
      <c r="E747" s="243" t="s">
        <v>645</v>
      </c>
      <c r="F747" s="243"/>
      <c r="G747" s="244">
        <f>G748</f>
        <v>0</v>
      </c>
      <c r="H747" s="244">
        <f>H748</f>
        <v>0</v>
      </c>
      <c r="I747" s="244">
        <f>I748</f>
        <v>0</v>
      </c>
      <c r="J747" s="244">
        <f>J748</f>
        <v>50</v>
      </c>
      <c r="K747" s="244">
        <f t="shared" ref="K747:L747" si="329">K748</f>
        <v>0</v>
      </c>
      <c r="L747" s="244">
        <f t="shared" si="329"/>
        <v>50</v>
      </c>
    </row>
    <row r="748" spans="1:12" ht="25.5">
      <c r="A748" s="262" t="s">
        <v>43</v>
      </c>
      <c r="B748" s="247" t="s">
        <v>27</v>
      </c>
      <c r="C748" s="247" t="s">
        <v>195</v>
      </c>
      <c r="D748" s="247" t="s">
        <v>22</v>
      </c>
      <c r="E748" s="247" t="s">
        <v>645</v>
      </c>
      <c r="F748" s="247" t="s">
        <v>44</v>
      </c>
      <c r="G748" s="248"/>
      <c r="H748" s="258"/>
      <c r="I748" s="259"/>
      <c r="J748" s="259">
        <v>50</v>
      </c>
      <c r="K748" s="259"/>
      <c r="L748" s="250">
        <f t="shared" si="301"/>
        <v>50</v>
      </c>
    </row>
    <row r="749" spans="1:12" s="20" customFormat="1">
      <c r="A749" s="269" t="s">
        <v>646</v>
      </c>
      <c r="B749" s="243" t="s">
        <v>27</v>
      </c>
      <c r="C749" s="243" t="s">
        <v>195</v>
      </c>
      <c r="D749" s="243" t="s">
        <v>22</v>
      </c>
      <c r="E749" s="243" t="s">
        <v>647</v>
      </c>
      <c r="F749" s="243"/>
      <c r="G749" s="244">
        <f>G750</f>
        <v>0</v>
      </c>
      <c r="H749" s="244">
        <f>H750</f>
        <v>0</v>
      </c>
      <c r="I749" s="244">
        <f>I750</f>
        <v>0</v>
      </c>
      <c r="J749" s="244">
        <f>J750</f>
        <v>115</v>
      </c>
      <c r="K749" s="244">
        <f t="shared" ref="K749:L749" si="330">K750</f>
        <v>0</v>
      </c>
      <c r="L749" s="244">
        <f t="shared" si="330"/>
        <v>115</v>
      </c>
    </row>
    <row r="750" spans="1:12" ht="25.5">
      <c r="A750" s="262" t="s">
        <v>43</v>
      </c>
      <c r="B750" s="247" t="s">
        <v>27</v>
      </c>
      <c r="C750" s="247" t="s">
        <v>195</v>
      </c>
      <c r="D750" s="247" t="s">
        <v>22</v>
      </c>
      <c r="E750" s="247" t="s">
        <v>647</v>
      </c>
      <c r="F750" s="247" t="s">
        <v>44</v>
      </c>
      <c r="G750" s="248"/>
      <c r="H750" s="258"/>
      <c r="I750" s="259"/>
      <c r="J750" s="259">
        <v>115</v>
      </c>
      <c r="K750" s="259"/>
      <c r="L750" s="250">
        <f t="shared" ref="L750:L813" si="331">I750+H750+G750+J750+K750</f>
        <v>115</v>
      </c>
    </row>
    <row r="751" spans="1:12" s="20" customFormat="1" ht="76.5" hidden="1">
      <c r="A751" s="9" t="s">
        <v>26</v>
      </c>
      <c r="B751" s="117" t="s">
        <v>27</v>
      </c>
      <c r="C751" s="117" t="s">
        <v>195</v>
      </c>
      <c r="D751" s="117" t="s">
        <v>22</v>
      </c>
      <c r="E751" s="117" t="s">
        <v>29</v>
      </c>
      <c r="F751" s="117"/>
      <c r="G751" s="118">
        <f>G752</f>
        <v>0</v>
      </c>
      <c r="H751" s="118">
        <f t="shared" ref="H751:L751" si="332">H752</f>
        <v>0</v>
      </c>
      <c r="I751" s="118">
        <f t="shared" si="332"/>
        <v>0</v>
      </c>
      <c r="J751" s="118">
        <f t="shared" si="332"/>
        <v>29.5</v>
      </c>
      <c r="K751" s="118">
        <f t="shared" si="332"/>
        <v>0</v>
      </c>
      <c r="L751" s="118">
        <f t="shared" si="332"/>
        <v>29.5</v>
      </c>
    </row>
    <row r="752" spans="1:12" hidden="1">
      <c r="A752" s="12" t="s">
        <v>30</v>
      </c>
      <c r="B752" s="24" t="s">
        <v>27</v>
      </c>
      <c r="C752" s="24" t="s">
        <v>195</v>
      </c>
      <c r="D752" s="24" t="s">
        <v>22</v>
      </c>
      <c r="E752" s="24" t="s">
        <v>29</v>
      </c>
      <c r="F752" s="24" t="s">
        <v>192</v>
      </c>
      <c r="G752" s="25"/>
      <c r="H752" s="26"/>
      <c r="I752" s="27"/>
      <c r="J752" s="27">
        <v>29.5</v>
      </c>
      <c r="K752" s="27"/>
      <c r="L752" s="27">
        <f>G752+H752+I752+J752+K752</f>
        <v>29.5</v>
      </c>
    </row>
    <row r="753" spans="1:12" s="20" customFormat="1" ht="63.75" hidden="1">
      <c r="A753" s="97" t="s">
        <v>441</v>
      </c>
      <c r="B753" s="117" t="s">
        <v>27</v>
      </c>
      <c r="C753" s="117" t="s">
        <v>195</v>
      </c>
      <c r="D753" s="117" t="s">
        <v>22</v>
      </c>
      <c r="E753" s="117" t="s">
        <v>442</v>
      </c>
      <c r="F753" s="117"/>
      <c r="G753" s="118">
        <f>G754+G755</f>
        <v>0</v>
      </c>
      <c r="H753" s="118">
        <f t="shared" ref="H753:L753" si="333">H754+H755</f>
        <v>0</v>
      </c>
      <c r="I753" s="118">
        <f t="shared" si="333"/>
        <v>0</v>
      </c>
      <c r="J753" s="118">
        <f t="shared" si="333"/>
        <v>5865</v>
      </c>
      <c r="K753" s="118">
        <f t="shared" si="333"/>
        <v>0</v>
      </c>
      <c r="L753" s="118">
        <f t="shared" si="333"/>
        <v>5865</v>
      </c>
    </row>
    <row r="754" spans="1:12" hidden="1">
      <c r="A754" s="12" t="s">
        <v>30</v>
      </c>
      <c r="B754" s="24" t="s">
        <v>27</v>
      </c>
      <c r="C754" s="24" t="s">
        <v>195</v>
      </c>
      <c r="D754" s="24" t="s">
        <v>22</v>
      </c>
      <c r="E754" s="24" t="s">
        <v>442</v>
      </c>
      <c r="F754" s="24" t="s">
        <v>192</v>
      </c>
      <c r="G754" s="25"/>
      <c r="H754" s="26"/>
      <c r="I754" s="27"/>
      <c r="J754" s="27">
        <v>1359</v>
      </c>
      <c r="K754" s="27"/>
      <c r="L754" s="16">
        <f t="shared" si="331"/>
        <v>1359</v>
      </c>
    </row>
    <row r="755" spans="1:12" ht="38.25" hidden="1">
      <c r="A755" s="95" t="s">
        <v>314</v>
      </c>
      <c r="B755" s="24" t="s">
        <v>27</v>
      </c>
      <c r="C755" s="24" t="s">
        <v>195</v>
      </c>
      <c r="D755" s="24" t="s">
        <v>22</v>
      </c>
      <c r="E755" s="24" t="s">
        <v>442</v>
      </c>
      <c r="F755" s="24" t="s">
        <v>315</v>
      </c>
      <c r="G755" s="25"/>
      <c r="H755" s="26"/>
      <c r="I755" s="27"/>
      <c r="J755" s="27">
        <v>4506</v>
      </c>
      <c r="K755" s="27"/>
      <c r="L755" s="16">
        <f t="shared" si="331"/>
        <v>4506</v>
      </c>
    </row>
    <row r="756" spans="1:12">
      <c r="A756" s="242" t="s">
        <v>648</v>
      </c>
      <c r="B756" s="243"/>
      <c r="C756" s="243">
        <v>10</v>
      </c>
      <c r="D756" s="243"/>
      <c r="E756" s="243"/>
      <c r="F756" s="243"/>
      <c r="G756" s="244">
        <f>G762</f>
        <v>0</v>
      </c>
      <c r="H756" s="244">
        <f t="shared" ref="H756:L756" si="334">H762</f>
        <v>2500</v>
      </c>
      <c r="I756" s="244">
        <f t="shared" si="334"/>
        <v>298.86599999999999</v>
      </c>
      <c r="J756" s="244">
        <f t="shared" si="334"/>
        <v>0</v>
      </c>
      <c r="K756" s="244">
        <f t="shared" si="334"/>
        <v>2900</v>
      </c>
      <c r="L756" s="244">
        <f t="shared" si="334"/>
        <v>5698.866</v>
      </c>
    </row>
    <row r="757" spans="1:12" hidden="1">
      <c r="A757" s="17" t="s">
        <v>649</v>
      </c>
      <c r="B757" s="18"/>
      <c r="C757" s="18">
        <v>10</v>
      </c>
      <c r="D757" s="18" t="s">
        <v>22</v>
      </c>
      <c r="E757" s="18"/>
      <c r="F757" s="18"/>
      <c r="G757" s="19">
        <f>G758+G760</f>
        <v>1008.7</v>
      </c>
      <c r="H757" s="19">
        <f t="shared" ref="H757:L757" si="335">H758+H760</f>
        <v>0</v>
      </c>
      <c r="I757" s="19">
        <f t="shared" si="335"/>
        <v>0</v>
      </c>
      <c r="J757" s="19">
        <f t="shared" si="335"/>
        <v>0</v>
      </c>
      <c r="K757" s="19">
        <f t="shared" si="335"/>
        <v>505.6</v>
      </c>
      <c r="L757" s="19">
        <f t="shared" si="335"/>
        <v>1514.3000000000002</v>
      </c>
    </row>
    <row r="758" spans="1:12" s="20" customFormat="1" ht="38.25" hidden="1">
      <c r="A758" s="21" t="s">
        <v>650</v>
      </c>
      <c r="B758" s="22" t="s">
        <v>27</v>
      </c>
      <c r="C758" s="119">
        <v>10</v>
      </c>
      <c r="D758" s="22" t="s">
        <v>22</v>
      </c>
      <c r="E758" s="119">
        <v>9997002</v>
      </c>
      <c r="F758" s="22"/>
      <c r="G758" s="23">
        <f>G759</f>
        <v>1008.7</v>
      </c>
      <c r="H758" s="23">
        <f t="shared" ref="H758:L758" si="336">H759</f>
        <v>0</v>
      </c>
      <c r="I758" s="23">
        <f t="shared" si="336"/>
        <v>0</v>
      </c>
      <c r="J758" s="23">
        <f t="shared" si="336"/>
        <v>0</v>
      </c>
      <c r="K758" s="23">
        <f t="shared" si="336"/>
        <v>0</v>
      </c>
      <c r="L758" s="23">
        <f t="shared" si="336"/>
        <v>1008.7</v>
      </c>
    </row>
    <row r="759" spans="1:12" ht="25.5" hidden="1">
      <c r="A759" s="120" t="s">
        <v>651</v>
      </c>
      <c r="B759" s="24" t="s">
        <v>27</v>
      </c>
      <c r="C759" s="121">
        <v>10</v>
      </c>
      <c r="D759" s="24" t="s">
        <v>22</v>
      </c>
      <c r="E759" s="121">
        <v>9997002</v>
      </c>
      <c r="F759" s="24" t="s">
        <v>652</v>
      </c>
      <c r="G759" s="25">
        <v>1008.7</v>
      </c>
      <c r="H759" s="26"/>
      <c r="I759" s="27"/>
      <c r="J759" s="27"/>
      <c r="K759" s="27"/>
      <c r="L759" s="16">
        <f t="shared" si="331"/>
        <v>1008.7</v>
      </c>
    </row>
    <row r="760" spans="1:12" s="20" customFormat="1" ht="25.5" hidden="1">
      <c r="A760" s="97" t="s">
        <v>714</v>
      </c>
      <c r="B760" s="117" t="s">
        <v>27</v>
      </c>
      <c r="C760" s="215">
        <v>10</v>
      </c>
      <c r="D760" s="117" t="s">
        <v>22</v>
      </c>
      <c r="E760" s="215">
        <v>9503301</v>
      </c>
      <c r="F760" s="117"/>
      <c r="G760" s="118">
        <f>G761</f>
        <v>0</v>
      </c>
      <c r="H760" s="118">
        <f t="shared" ref="H760:L760" si="337">H761</f>
        <v>0</v>
      </c>
      <c r="I760" s="118">
        <f t="shared" si="337"/>
        <v>0</v>
      </c>
      <c r="J760" s="118">
        <f t="shared" si="337"/>
        <v>0</v>
      </c>
      <c r="K760" s="118">
        <f t="shared" si="337"/>
        <v>505.6</v>
      </c>
      <c r="L760" s="118">
        <f t="shared" si="337"/>
        <v>505.6</v>
      </c>
    </row>
    <row r="761" spans="1:12" ht="25.5" hidden="1">
      <c r="A761" s="120" t="s">
        <v>651</v>
      </c>
      <c r="B761" s="24" t="s">
        <v>27</v>
      </c>
      <c r="C761" s="121">
        <v>10</v>
      </c>
      <c r="D761" s="24" t="s">
        <v>22</v>
      </c>
      <c r="E761" s="121">
        <v>9503301</v>
      </c>
      <c r="F761" s="24" t="s">
        <v>652</v>
      </c>
      <c r="G761" s="25"/>
      <c r="H761" s="26"/>
      <c r="I761" s="27"/>
      <c r="J761" s="27"/>
      <c r="K761" s="27">
        <v>505.6</v>
      </c>
      <c r="L761" s="15">
        <f>G761+H761+I761+J761+K761</f>
        <v>505.6</v>
      </c>
    </row>
    <row r="762" spans="1:12">
      <c r="A762" s="252" t="s">
        <v>653</v>
      </c>
      <c r="B762" s="247"/>
      <c r="C762" s="238">
        <v>10</v>
      </c>
      <c r="D762" s="243" t="s">
        <v>111</v>
      </c>
      <c r="E762" s="277"/>
      <c r="F762" s="247"/>
      <c r="G762" s="253">
        <f>G771</f>
        <v>0</v>
      </c>
      <c r="H762" s="253">
        <f t="shared" ref="H762:L762" si="338">H771</f>
        <v>2500</v>
      </c>
      <c r="I762" s="253">
        <f t="shared" si="338"/>
        <v>298.86599999999999</v>
      </c>
      <c r="J762" s="253">
        <f t="shared" si="338"/>
        <v>0</v>
      </c>
      <c r="K762" s="253">
        <f t="shared" si="338"/>
        <v>2900</v>
      </c>
      <c r="L762" s="253">
        <f t="shared" si="338"/>
        <v>5698.866</v>
      </c>
    </row>
    <row r="763" spans="1:12" s="20" customFormat="1" hidden="1">
      <c r="A763" s="34" t="s">
        <v>654</v>
      </c>
      <c r="B763" s="22" t="s">
        <v>27</v>
      </c>
      <c r="C763" s="119">
        <v>10</v>
      </c>
      <c r="D763" s="22" t="s">
        <v>111</v>
      </c>
      <c r="E763" s="119">
        <v>9997006</v>
      </c>
      <c r="F763" s="22"/>
      <c r="G763" s="23">
        <f>G764</f>
        <v>40.6</v>
      </c>
      <c r="H763" s="23">
        <f>H764</f>
        <v>0</v>
      </c>
      <c r="I763" s="23">
        <f>I764</f>
        <v>0</v>
      </c>
      <c r="J763" s="23">
        <f>J764</f>
        <v>0</v>
      </c>
      <c r="K763" s="23">
        <f t="shared" ref="K763:L763" si="339">K764</f>
        <v>0</v>
      </c>
      <c r="L763" s="23">
        <f t="shared" si="339"/>
        <v>40.6</v>
      </c>
    </row>
    <row r="764" spans="1:12" ht="25.5" hidden="1">
      <c r="A764" s="30" t="s">
        <v>655</v>
      </c>
      <c r="B764" s="24" t="s">
        <v>27</v>
      </c>
      <c r="C764" s="121">
        <v>10</v>
      </c>
      <c r="D764" s="24" t="s">
        <v>111</v>
      </c>
      <c r="E764" s="121">
        <v>9997006</v>
      </c>
      <c r="F764" s="24" t="s">
        <v>656</v>
      </c>
      <c r="G764" s="25">
        <v>40.6</v>
      </c>
      <c r="H764" s="26"/>
      <c r="I764" s="27"/>
      <c r="J764" s="27"/>
      <c r="K764" s="27"/>
      <c r="L764" s="16">
        <f t="shared" si="331"/>
        <v>40.6</v>
      </c>
    </row>
    <row r="765" spans="1:12" s="20" customFormat="1" hidden="1">
      <c r="A765" s="63" t="s">
        <v>657</v>
      </c>
      <c r="B765" s="22" t="s">
        <v>27</v>
      </c>
      <c r="C765" s="119">
        <v>10</v>
      </c>
      <c r="D765" s="22" t="s">
        <v>111</v>
      </c>
      <c r="E765" s="119">
        <v>9997007</v>
      </c>
      <c r="F765" s="22"/>
      <c r="G765" s="23">
        <f>G766</f>
        <v>0</v>
      </c>
      <c r="H765" s="23">
        <f>H766</f>
        <v>37.896999999999998</v>
      </c>
      <c r="I765" s="23">
        <f>I766</f>
        <v>0</v>
      </c>
      <c r="J765" s="23">
        <f>J766</f>
        <v>0</v>
      </c>
      <c r="K765" s="23">
        <f t="shared" ref="K765:L765" si="340">K766</f>
        <v>0</v>
      </c>
      <c r="L765" s="23">
        <f t="shared" si="340"/>
        <v>37.896999999999998</v>
      </c>
    </row>
    <row r="766" spans="1:12" ht="25.5" hidden="1">
      <c r="A766" s="30" t="s">
        <v>655</v>
      </c>
      <c r="B766" s="24" t="s">
        <v>27</v>
      </c>
      <c r="C766" s="121">
        <v>10</v>
      </c>
      <c r="D766" s="24" t="s">
        <v>111</v>
      </c>
      <c r="E766" s="121">
        <v>9997007</v>
      </c>
      <c r="F766" s="24" t="s">
        <v>656</v>
      </c>
      <c r="G766" s="25"/>
      <c r="H766" s="26">
        <f>10.897+15+12</f>
        <v>37.896999999999998</v>
      </c>
      <c r="I766" s="27"/>
      <c r="J766" s="27"/>
      <c r="K766" s="27"/>
      <c r="L766" s="16">
        <f t="shared" si="331"/>
        <v>37.896999999999998</v>
      </c>
    </row>
    <row r="767" spans="1:12" ht="25.5" hidden="1">
      <c r="A767" s="71" t="s">
        <v>658</v>
      </c>
      <c r="B767" s="10" t="s">
        <v>27</v>
      </c>
      <c r="C767" s="123">
        <v>10</v>
      </c>
      <c r="D767" s="10" t="s">
        <v>111</v>
      </c>
      <c r="E767" s="123">
        <v>1008820</v>
      </c>
      <c r="F767" s="93"/>
      <c r="G767" s="11">
        <f>G768</f>
        <v>0</v>
      </c>
      <c r="H767" s="11">
        <f>H768</f>
        <v>733.33439999999996</v>
      </c>
      <c r="I767" s="11">
        <f>I768</f>
        <v>0</v>
      </c>
      <c r="J767" s="11">
        <f>J768</f>
        <v>0</v>
      </c>
      <c r="K767" s="11">
        <f t="shared" ref="K767:L767" si="341">K768</f>
        <v>0</v>
      </c>
      <c r="L767" s="11">
        <f t="shared" si="341"/>
        <v>733.33439999999996</v>
      </c>
    </row>
    <row r="768" spans="1:12" hidden="1">
      <c r="A768" s="116" t="s">
        <v>602</v>
      </c>
      <c r="B768" s="24" t="s">
        <v>27</v>
      </c>
      <c r="C768" s="121">
        <v>10</v>
      </c>
      <c r="D768" s="24" t="s">
        <v>111</v>
      </c>
      <c r="E768" s="121">
        <v>1008820</v>
      </c>
      <c r="F768" s="13" t="s">
        <v>603</v>
      </c>
      <c r="G768" s="25"/>
      <c r="H768" s="26">
        <v>733.33439999999996</v>
      </c>
      <c r="I768" s="27"/>
      <c r="J768" s="27"/>
      <c r="K768" s="27"/>
      <c r="L768" s="16">
        <f t="shared" si="331"/>
        <v>733.33439999999996</v>
      </c>
    </row>
    <row r="769" spans="1:13" s="20" customFormat="1" ht="25.5" hidden="1">
      <c r="A769" s="71" t="s">
        <v>658</v>
      </c>
      <c r="B769" s="10" t="s">
        <v>27</v>
      </c>
      <c r="C769" s="123">
        <v>10</v>
      </c>
      <c r="D769" s="10" t="s">
        <v>111</v>
      </c>
      <c r="E769" s="123">
        <v>6812100</v>
      </c>
      <c r="F769" s="10"/>
      <c r="G769" s="11">
        <f>G770</f>
        <v>0</v>
      </c>
      <c r="H769" s="11">
        <f>H770</f>
        <v>666.67232999999999</v>
      </c>
      <c r="I769" s="11">
        <f>I770</f>
        <v>0</v>
      </c>
      <c r="J769" s="11">
        <f>J770</f>
        <v>0</v>
      </c>
      <c r="K769" s="11">
        <f t="shared" ref="K769:L769" si="342">K770</f>
        <v>0</v>
      </c>
      <c r="L769" s="11">
        <f t="shared" si="342"/>
        <v>666.67232999999999</v>
      </c>
    </row>
    <row r="770" spans="1:13" ht="25.5" hidden="1">
      <c r="A770" s="30" t="s">
        <v>655</v>
      </c>
      <c r="B770" s="24" t="s">
        <v>27</v>
      </c>
      <c r="C770" s="121">
        <v>10</v>
      </c>
      <c r="D770" s="24" t="s">
        <v>111</v>
      </c>
      <c r="E770" s="121">
        <v>6812100</v>
      </c>
      <c r="F770" s="13" t="s">
        <v>603</v>
      </c>
      <c r="G770" s="25"/>
      <c r="H770" s="26">
        <v>666.67232999999999</v>
      </c>
      <c r="I770" s="27"/>
      <c r="J770" s="27"/>
      <c r="K770" s="27"/>
      <c r="L770" s="16">
        <f t="shared" si="331"/>
        <v>666.67232999999999</v>
      </c>
    </row>
    <row r="771" spans="1:13" s="20" customFormat="1" ht="25.5">
      <c r="A771" s="269" t="s">
        <v>659</v>
      </c>
      <c r="B771" s="243" t="s">
        <v>27</v>
      </c>
      <c r="C771" s="238">
        <v>10</v>
      </c>
      <c r="D771" s="243" t="s">
        <v>111</v>
      </c>
      <c r="E771" s="238">
        <v>6013000</v>
      </c>
      <c r="F771" s="243"/>
      <c r="G771" s="244">
        <f>G772</f>
        <v>0</v>
      </c>
      <c r="H771" s="244">
        <f t="shared" ref="H771:L772" si="343">H772</f>
        <v>2500</v>
      </c>
      <c r="I771" s="244">
        <f t="shared" si="343"/>
        <v>298.86599999999999</v>
      </c>
      <c r="J771" s="244">
        <f t="shared" si="343"/>
        <v>0</v>
      </c>
      <c r="K771" s="244">
        <f t="shared" si="343"/>
        <v>2900</v>
      </c>
      <c r="L771" s="244">
        <f t="shared" si="343"/>
        <v>5698.866</v>
      </c>
    </row>
    <row r="772" spans="1:13" s="20" customFormat="1">
      <c r="A772" s="269" t="s">
        <v>660</v>
      </c>
      <c r="B772" s="243" t="s">
        <v>27</v>
      </c>
      <c r="C772" s="238">
        <v>10</v>
      </c>
      <c r="D772" s="243" t="s">
        <v>111</v>
      </c>
      <c r="E772" s="238">
        <v>6013100</v>
      </c>
      <c r="F772" s="243"/>
      <c r="G772" s="244">
        <f>G773</f>
        <v>0</v>
      </c>
      <c r="H772" s="244">
        <f t="shared" si="343"/>
        <v>2500</v>
      </c>
      <c r="I772" s="244">
        <f t="shared" si="343"/>
        <v>298.86599999999999</v>
      </c>
      <c r="J772" s="244">
        <f t="shared" si="343"/>
        <v>0</v>
      </c>
      <c r="K772" s="244">
        <f t="shared" si="343"/>
        <v>2900</v>
      </c>
      <c r="L772" s="244">
        <f t="shared" si="343"/>
        <v>5698.866</v>
      </c>
    </row>
    <row r="773" spans="1:13" ht="25.5">
      <c r="A773" s="255" t="s">
        <v>655</v>
      </c>
      <c r="B773" s="247" t="s">
        <v>27</v>
      </c>
      <c r="C773" s="277">
        <v>10</v>
      </c>
      <c r="D773" s="247" t="s">
        <v>111</v>
      </c>
      <c r="E773" s="277">
        <v>6013100</v>
      </c>
      <c r="F773" s="247" t="s">
        <v>603</v>
      </c>
      <c r="G773" s="248"/>
      <c r="H773" s="258">
        <v>2500</v>
      </c>
      <c r="I773" s="259">
        <v>298.86599999999999</v>
      </c>
      <c r="J773" s="259"/>
      <c r="K773" s="259">
        <v>2900</v>
      </c>
      <c r="L773" s="250">
        <f t="shared" si="331"/>
        <v>5698.866</v>
      </c>
    </row>
    <row r="774" spans="1:13" hidden="1">
      <c r="A774" s="17" t="s">
        <v>661</v>
      </c>
      <c r="B774" s="18"/>
      <c r="C774" s="18">
        <v>10</v>
      </c>
      <c r="D774" s="18" t="s">
        <v>38</v>
      </c>
      <c r="E774" s="18"/>
      <c r="F774" s="18"/>
      <c r="G774" s="19">
        <f>G780+G787+G790+G792+G795+G797+G799+G783+G775+G785</f>
        <v>76582.3</v>
      </c>
      <c r="H774" s="19">
        <f>H780+H787+H790+H792+H795+H797+H799+H783+H775+H785</f>
        <v>49597.596799999999</v>
      </c>
      <c r="I774" s="19">
        <f>I780+I787+I790+I792+I795+I797+I799+I783+I775+I785</f>
        <v>0</v>
      </c>
      <c r="J774" s="19">
        <f>J780+J787+J790+J792+J795+J797+J799+J783+J775+J785</f>
        <v>27084.397000000001</v>
      </c>
      <c r="K774" s="19">
        <f t="shared" ref="K774:L774" si="344">K780+K787+K790+K792+K795+K797+K799+K783+K775+K785</f>
        <v>0</v>
      </c>
      <c r="L774" s="19">
        <f t="shared" si="344"/>
        <v>153264.29379999998</v>
      </c>
    </row>
    <row r="775" spans="1:13" ht="25.5" hidden="1">
      <c r="A775" s="58" t="s">
        <v>662</v>
      </c>
      <c r="B775" s="10" t="s">
        <v>27</v>
      </c>
      <c r="C775" s="10" t="s">
        <v>663</v>
      </c>
      <c r="D775" s="10" t="s">
        <v>38</v>
      </c>
      <c r="E775" s="10" t="s">
        <v>664</v>
      </c>
      <c r="F775" s="10"/>
      <c r="G775" s="11">
        <f>G776+G777+G778+G779</f>
        <v>2213.6999999999998</v>
      </c>
      <c r="H775" s="11">
        <f>H776+H777+H778+H779</f>
        <v>0</v>
      </c>
      <c r="I775" s="11">
        <f>I776+I777+I778+I779</f>
        <v>0</v>
      </c>
      <c r="J775" s="11">
        <f>J776+J777+J778+J779</f>
        <v>96.18</v>
      </c>
      <c r="K775" s="11">
        <f t="shared" ref="K775:L775" si="345">K776+K777+K778+K779</f>
        <v>0</v>
      </c>
      <c r="L775" s="11">
        <f t="shared" si="345"/>
        <v>2309.88</v>
      </c>
    </row>
    <row r="776" spans="1:13" hidden="1">
      <c r="A776" s="125" t="s">
        <v>30</v>
      </c>
      <c r="B776" s="24" t="s">
        <v>27</v>
      </c>
      <c r="C776" s="24" t="s">
        <v>663</v>
      </c>
      <c r="D776" s="24" t="s">
        <v>38</v>
      </c>
      <c r="E776" s="24" t="s">
        <v>664</v>
      </c>
      <c r="F776" s="13" t="s">
        <v>31</v>
      </c>
      <c r="G776" s="25">
        <v>1757.7</v>
      </c>
      <c r="H776" s="26"/>
      <c r="I776" s="27"/>
      <c r="J776" s="27">
        <v>96.18</v>
      </c>
      <c r="K776" s="27"/>
      <c r="L776" s="16">
        <f t="shared" si="331"/>
        <v>1853.88</v>
      </c>
    </row>
    <row r="777" spans="1:13" ht="25.5" hidden="1">
      <c r="A777" s="30" t="s">
        <v>35</v>
      </c>
      <c r="B777" s="24" t="s">
        <v>27</v>
      </c>
      <c r="C777" s="24" t="s">
        <v>663</v>
      </c>
      <c r="D777" s="24" t="s">
        <v>38</v>
      </c>
      <c r="E777" s="24" t="s">
        <v>664</v>
      </c>
      <c r="F777" s="13" t="s">
        <v>36</v>
      </c>
      <c r="G777" s="25">
        <v>128.75</v>
      </c>
      <c r="H777" s="26"/>
      <c r="I777" s="27"/>
      <c r="J777" s="27"/>
      <c r="K777" s="27"/>
      <c r="L777" s="16">
        <f t="shared" si="331"/>
        <v>128.75</v>
      </c>
    </row>
    <row r="778" spans="1:13" ht="25.5" hidden="1">
      <c r="A778" s="28" t="s">
        <v>41</v>
      </c>
      <c r="B778" s="24" t="s">
        <v>27</v>
      </c>
      <c r="C778" s="24" t="s">
        <v>663</v>
      </c>
      <c r="D778" s="24" t="s">
        <v>38</v>
      </c>
      <c r="E778" s="24" t="s">
        <v>664</v>
      </c>
      <c r="F778" s="13" t="s">
        <v>42</v>
      </c>
      <c r="G778" s="25">
        <v>80</v>
      </c>
      <c r="H778" s="26"/>
      <c r="I778" s="27">
        <v>30.3</v>
      </c>
      <c r="J778" s="27"/>
      <c r="K778" s="27"/>
      <c r="L778" s="16">
        <f t="shared" si="331"/>
        <v>110.3</v>
      </c>
    </row>
    <row r="779" spans="1:13" ht="25.5" hidden="1">
      <c r="A779" s="28" t="s">
        <v>43</v>
      </c>
      <c r="B779" s="24" t="s">
        <v>27</v>
      </c>
      <c r="C779" s="24" t="s">
        <v>663</v>
      </c>
      <c r="D779" s="24" t="s">
        <v>38</v>
      </c>
      <c r="E779" s="24" t="s">
        <v>664</v>
      </c>
      <c r="F779" s="13" t="s">
        <v>44</v>
      </c>
      <c r="G779" s="25">
        <v>247.25</v>
      </c>
      <c r="H779" s="26"/>
      <c r="I779" s="27">
        <v>-30.3</v>
      </c>
      <c r="J779" s="27"/>
      <c r="K779" s="27"/>
      <c r="L779" s="16">
        <f t="shared" si="331"/>
        <v>216.95</v>
      </c>
    </row>
    <row r="780" spans="1:13" s="31" customFormat="1" ht="38.25" hidden="1">
      <c r="A780" s="55" t="s">
        <v>665</v>
      </c>
      <c r="B780" s="10" t="s">
        <v>27</v>
      </c>
      <c r="C780" s="10">
        <v>10</v>
      </c>
      <c r="D780" s="10" t="s">
        <v>38</v>
      </c>
      <c r="E780" s="10" t="s">
        <v>666</v>
      </c>
      <c r="F780" s="10"/>
      <c r="G780" s="11">
        <f>G781+G782</f>
        <v>559</v>
      </c>
      <c r="H780" s="11">
        <f>H781+H782</f>
        <v>0</v>
      </c>
      <c r="I780" s="11">
        <f>I781+I782</f>
        <v>0</v>
      </c>
      <c r="J780" s="11">
        <f>J781+J782</f>
        <v>0</v>
      </c>
      <c r="K780" s="11">
        <f t="shared" ref="K780:L780" si="346">K781+K782</f>
        <v>0</v>
      </c>
      <c r="L780" s="11">
        <f t="shared" si="346"/>
        <v>559</v>
      </c>
    </row>
    <row r="781" spans="1:13" ht="25.5" hidden="1">
      <c r="A781" s="28" t="s">
        <v>655</v>
      </c>
      <c r="B781" s="24" t="s">
        <v>27</v>
      </c>
      <c r="C781" s="24">
        <v>10</v>
      </c>
      <c r="D781" s="24" t="s">
        <v>38</v>
      </c>
      <c r="E781" s="13" t="s">
        <v>666</v>
      </c>
      <c r="F781" s="24" t="s">
        <v>656</v>
      </c>
      <c r="G781" s="25">
        <v>559</v>
      </c>
      <c r="H781" s="26"/>
      <c r="I781" s="27"/>
      <c r="J781" s="27"/>
      <c r="K781" s="27"/>
      <c r="L781" s="16">
        <f t="shared" si="331"/>
        <v>559</v>
      </c>
    </row>
    <row r="782" spans="1:13" ht="25.5" hidden="1">
      <c r="A782" s="28" t="s">
        <v>43</v>
      </c>
      <c r="B782" s="24" t="s">
        <v>27</v>
      </c>
      <c r="C782" s="24">
        <v>10</v>
      </c>
      <c r="D782" s="24" t="s">
        <v>38</v>
      </c>
      <c r="E782" s="13" t="s">
        <v>666</v>
      </c>
      <c r="F782" s="24" t="s">
        <v>44</v>
      </c>
      <c r="G782" s="25"/>
      <c r="H782" s="26"/>
      <c r="I782" s="27"/>
      <c r="J782" s="27"/>
      <c r="K782" s="27"/>
      <c r="L782" s="16">
        <f t="shared" si="331"/>
        <v>0</v>
      </c>
    </row>
    <row r="783" spans="1:13" s="127" customFormat="1" ht="38.25" hidden="1">
      <c r="A783" s="55" t="s">
        <v>667</v>
      </c>
      <c r="B783" s="10" t="s">
        <v>27</v>
      </c>
      <c r="C783" s="123">
        <v>10</v>
      </c>
      <c r="D783" s="10" t="s">
        <v>38</v>
      </c>
      <c r="E783" s="123">
        <v>6205110</v>
      </c>
      <c r="F783" s="10"/>
      <c r="G783" s="126">
        <f>G784</f>
        <v>26506.7</v>
      </c>
      <c r="H783" s="126">
        <f>H784</f>
        <v>49597.596799999999</v>
      </c>
      <c r="I783" s="126">
        <f>I784</f>
        <v>0</v>
      </c>
      <c r="J783" s="126">
        <f>J784</f>
        <v>26840.146000000001</v>
      </c>
      <c r="K783" s="126">
        <f t="shared" ref="K783:L783" si="347">K784</f>
        <v>0</v>
      </c>
      <c r="L783" s="126">
        <f t="shared" si="347"/>
        <v>102944.44279999999</v>
      </c>
    </row>
    <row r="784" spans="1:13" s="80" customFormat="1" ht="25.5" hidden="1">
      <c r="A784" s="28" t="s">
        <v>668</v>
      </c>
      <c r="B784" s="24" t="s">
        <v>27</v>
      </c>
      <c r="C784" s="121">
        <v>10</v>
      </c>
      <c r="D784" s="24" t="s">
        <v>38</v>
      </c>
      <c r="E784" s="121">
        <v>6205110</v>
      </c>
      <c r="F784" s="24" t="s">
        <v>669</v>
      </c>
      <c r="G784" s="128">
        <v>26506.7</v>
      </c>
      <c r="H784" s="78">
        <v>49597.596799999999</v>
      </c>
      <c r="I784" s="79"/>
      <c r="J784" s="79">
        <f>40463.146-13623</f>
        <v>26840.146000000001</v>
      </c>
      <c r="K784" s="79"/>
      <c r="L784" s="16">
        <f t="shared" si="331"/>
        <v>102944.44279999999</v>
      </c>
      <c r="M784" s="129"/>
    </row>
    <row r="785" spans="1:12" s="130" customFormat="1" ht="38.25" hidden="1">
      <c r="A785" s="55" t="s">
        <v>667</v>
      </c>
      <c r="B785" s="10" t="s">
        <v>27</v>
      </c>
      <c r="C785" s="123">
        <v>10</v>
      </c>
      <c r="D785" s="10" t="s">
        <v>38</v>
      </c>
      <c r="E785" s="123">
        <v>5052102</v>
      </c>
      <c r="F785" s="10"/>
      <c r="G785" s="126">
        <f>G786</f>
        <v>0</v>
      </c>
      <c r="H785" s="126">
        <f>H786</f>
        <v>0</v>
      </c>
      <c r="I785" s="126">
        <f>I786</f>
        <v>0</v>
      </c>
      <c r="J785" s="126">
        <f>J786</f>
        <v>0</v>
      </c>
      <c r="K785" s="126">
        <f t="shared" ref="K785:L785" si="348">K786</f>
        <v>0</v>
      </c>
      <c r="L785" s="126">
        <f t="shared" si="348"/>
        <v>0</v>
      </c>
    </row>
    <row r="786" spans="1:12" s="80" customFormat="1" ht="25.5" hidden="1">
      <c r="A786" s="28" t="s">
        <v>668</v>
      </c>
      <c r="B786" s="24" t="s">
        <v>27</v>
      </c>
      <c r="C786" s="121">
        <v>10</v>
      </c>
      <c r="D786" s="24" t="s">
        <v>38</v>
      </c>
      <c r="E786" s="121">
        <v>5052102</v>
      </c>
      <c r="F786" s="24" t="s">
        <v>669</v>
      </c>
      <c r="G786" s="128"/>
      <c r="H786" s="78"/>
      <c r="I786" s="79"/>
      <c r="J786" s="79">
        <f>-13623+13623</f>
        <v>0</v>
      </c>
      <c r="K786" s="79"/>
      <c r="L786" s="16">
        <f t="shared" si="331"/>
        <v>0</v>
      </c>
    </row>
    <row r="787" spans="1:12" s="31" customFormat="1" ht="63.75" hidden="1">
      <c r="A787" s="55" t="s">
        <v>670</v>
      </c>
      <c r="B787" s="10" t="s">
        <v>27</v>
      </c>
      <c r="C787" s="10">
        <v>10</v>
      </c>
      <c r="D787" s="10" t="s">
        <v>38</v>
      </c>
      <c r="E787" s="10" t="s">
        <v>671</v>
      </c>
      <c r="F787" s="10"/>
      <c r="G787" s="11">
        <f>G788+G789</f>
        <v>992.4</v>
      </c>
      <c r="H787" s="11">
        <f>H788+H789</f>
        <v>0</v>
      </c>
      <c r="I787" s="11">
        <f>I788+I789</f>
        <v>0</v>
      </c>
      <c r="J787" s="11">
        <f>J788+J789</f>
        <v>0</v>
      </c>
      <c r="K787" s="11">
        <f t="shared" ref="K787:L787" si="349">K788+K789</f>
        <v>0</v>
      </c>
      <c r="L787" s="11">
        <f t="shared" si="349"/>
        <v>992.4</v>
      </c>
    </row>
    <row r="788" spans="1:12" ht="25.5" hidden="1">
      <c r="A788" s="28" t="s">
        <v>655</v>
      </c>
      <c r="B788" s="24" t="s">
        <v>27</v>
      </c>
      <c r="C788" s="24">
        <v>10</v>
      </c>
      <c r="D788" s="24" t="s">
        <v>38</v>
      </c>
      <c r="E788" s="24" t="s">
        <v>671</v>
      </c>
      <c r="F788" s="24" t="s">
        <v>672</v>
      </c>
      <c r="G788" s="25">
        <v>992.4</v>
      </c>
      <c r="H788" s="26"/>
      <c r="I788" s="27"/>
      <c r="J788" s="27"/>
      <c r="K788" s="27"/>
      <c r="L788" s="16">
        <f t="shared" si="331"/>
        <v>992.4</v>
      </c>
    </row>
    <row r="789" spans="1:12" ht="25.5" hidden="1">
      <c r="A789" s="28" t="s">
        <v>43</v>
      </c>
      <c r="B789" s="24" t="s">
        <v>27</v>
      </c>
      <c r="C789" s="24">
        <v>10</v>
      </c>
      <c r="D789" s="24" t="s">
        <v>38</v>
      </c>
      <c r="E789" s="24" t="s">
        <v>671</v>
      </c>
      <c r="F789" s="24" t="s">
        <v>44</v>
      </c>
      <c r="G789" s="25"/>
      <c r="H789" s="26"/>
      <c r="I789" s="27"/>
      <c r="J789" s="27"/>
      <c r="K789" s="27"/>
      <c r="L789" s="16">
        <f t="shared" si="331"/>
        <v>0</v>
      </c>
    </row>
    <row r="790" spans="1:12" s="31" customFormat="1" ht="63.75" hidden="1">
      <c r="A790" s="55" t="s">
        <v>670</v>
      </c>
      <c r="B790" s="10" t="s">
        <v>27</v>
      </c>
      <c r="C790" s="10">
        <v>10</v>
      </c>
      <c r="D790" s="10" t="s">
        <v>38</v>
      </c>
      <c r="E790" s="10" t="s">
        <v>671</v>
      </c>
      <c r="F790" s="10"/>
      <c r="G790" s="11">
        <f>G791</f>
        <v>9185.6</v>
      </c>
      <c r="H790" s="11">
        <f>H791</f>
        <v>0</v>
      </c>
      <c r="I790" s="11">
        <f>I791</f>
        <v>0</v>
      </c>
      <c r="J790" s="11">
        <f>J791</f>
        <v>0</v>
      </c>
      <c r="K790" s="11">
        <f t="shared" ref="K790:L790" si="350">K791</f>
        <v>0</v>
      </c>
      <c r="L790" s="11">
        <f t="shared" si="350"/>
        <v>9185.6</v>
      </c>
    </row>
    <row r="791" spans="1:12" hidden="1">
      <c r="A791" s="12" t="s">
        <v>80</v>
      </c>
      <c r="B791" s="24" t="s">
        <v>27</v>
      </c>
      <c r="C791" s="24">
        <v>10</v>
      </c>
      <c r="D791" s="24" t="s">
        <v>38</v>
      </c>
      <c r="E791" s="24" t="s">
        <v>671</v>
      </c>
      <c r="F791" s="24" t="s">
        <v>81</v>
      </c>
      <c r="G791" s="25">
        <v>9185.6</v>
      </c>
      <c r="H791" s="26"/>
      <c r="I791" s="27"/>
      <c r="J791" s="27"/>
      <c r="K791" s="27"/>
      <c r="L791" s="16">
        <f t="shared" si="331"/>
        <v>9185.6</v>
      </c>
    </row>
    <row r="792" spans="1:12" s="31" customFormat="1" hidden="1">
      <c r="A792" s="55" t="s">
        <v>673</v>
      </c>
      <c r="B792" s="10" t="s">
        <v>27</v>
      </c>
      <c r="C792" s="10">
        <v>10</v>
      </c>
      <c r="D792" s="10" t="s">
        <v>38</v>
      </c>
      <c r="E792" s="10" t="s">
        <v>674</v>
      </c>
      <c r="F792" s="10"/>
      <c r="G792" s="11">
        <f>G794+G793</f>
        <v>27999</v>
      </c>
      <c r="H792" s="11">
        <f>H794+H793</f>
        <v>0</v>
      </c>
      <c r="I792" s="11">
        <f>I794+I793</f>
        <v>0</v>
      </c>
      <c r="J792" s="11">
        <f>J794+J793</f>
        <v>0</v>
      </c>
      <c r="K792" s="11">
        <f t="shared" ref="K792:L792" si="351">K794+K793</f>
        <v>0</v>
      </c>
      <c r="L792" s="11">
        <f t="shared" si="351"/>
        <v>27999</v>
      </c>
    </row>
    <row r="793" spans="1:12" ht="25.5" hidden="1">
      <c r="A793" s="28" t="s">
        <v>655</v>
      </c>
      <c r="B793" s="24" t="s">
        <v>27</v>
      </c>
      <c r="C793" s="24">
        <v>10</v>
      </c>
      <c r="D793" s="24" t="s">
        <v>38</v>
      </c>
      <c r="E793" s="24" t="s">
        <v>674</v>
      </c>
      <c r="F793" s="24" t="s">
        <v>656</v>
      </c>
      <c r="G793" s="25">
        <v>27999</v>
      </c>
      <c r="H793" s="26"/>
      <c r="I793" s="27"/>
      <c r="J793" s="27"/>
      <c r="K793" s="27"/>
      <c r="L793" s="16">
        <f t="shared" si="331"/>
        <v>27999</v>
      </c>
    </row>
    <row r="794" spans="1:12" ht="25.5" hidden="1">
      <c r="A794" s="28" t="s">
        <v>43</v>
      </c>
      <c r="B794" s="24" t="s">
        <v>27</v>
      </c>
      <c r="C794" s="24">
        <v>10</v>
      </c>
      <c r="D794" s="24" t="s">
        <v>38</v>
      </c>
      <c r="E794" s="24" t="s">
        <v>674</v>
      </c>
      <c r="F794" s="24" t="s">
        <v>44</v>
      </c>
      <c r="G794" s="25"/>
      <c r="H794" s="26"/>
      <c r="I794" s="27"/>
      <c r="J794" s="27"/>
      <c r="K794" s="27"/>
      <c r="L794" s="16">
        <f t="shared" si="331"/>
        <v>0</v>
      </c>
    </row>
    <row r="795" spans="1:12" s="31" customFormat="1" ht="38.25" hidden="1">
      <c r="A795" s="55" t="s">
        <v>675</v>
      </c>
      <c r="B795" s="10" t="s">
        <v>27</v>
      </c>
      <c r="C795" s="123">
        <v>10</v>
      </c>
      <c r="D795" s="10" t="s">
        <v>38</v>
      </c>
      <c r="E795" s="123">
        <v>6205101</v>
      </c>
      <c r="F795" s="10"/>
      <c r="G795" s="11">
        <f>G796</f>
        <v>2210</v>
      </c>
      <c r="H795" s="11">
        <f>H796</f>
        <v>0</v>
      </c>
      <c r="I795" s="11">
        <f>I796</f>
        <v>0</v>
      </c>
      <c r="J795" s="11">
        <f>J796</f>
        <v>0</v>
      </c>
      <c r="K795" s="11">
        <f t="shared" ref="K795:L795" si="352">K796</f>
        <v>0</v>
      </c>
      <c r="L795" s="11">
        <f t="shared" si="352"/>
        <v>2210</v>
      </c>
    </row>
    <row r="796" spans="1:12" hidden="1">
      <c r="A796" s="28" t="s">
        <v>452</v>
      </c>
      <c r="B796" s="24" t="s">
        <v>27</v>
      </c>
      <c r="C796" s="121">
        <v>10</v>
      </c>
      <c r="D796" s="24" t="s">
        <v>38</v>
      </c>
      <c r="E796" s="121">
        <v>6205101</v>
      </c>
      <c r="F796" s="24" t="s">
        <v>453</v>
      </c>
      <c r="G796" s="25">
        <v>2210</v>
      </c>
      <c r="H796" s="26"/>
      <c r="I796" s="27"/>
      <c r="J796" s="27"/>
      <c r="K796" s="27"/>
      <c r="L796" s="16">
        <f t="shared" si="331"/>
        <v>2210</v>
      </c>
    </row>
    <row r="797" spans="1:12" s="31" customFormat="1" ht="25.5" hidden="1">
      <c r="A797" s="55" t="s">
        <v>676</v>
      </c>
      <c r="B797" s="10" t="s">
        <v>27</v>
      </c>
      <c r="C797" s="123">
        <v>10</v>
      </c>
      <c r="D797" s="10" t="s">
        <v>38</v>
      </c>
      <c r="E797" s="123">
        <v>6205102</v>
      </c>
      <c r="F797" s="10"/>
      <c r="G797" s="11">
        <f>G798</f>
        <v>3454</v>
      </c>
      <c r="H797" s="11">
        <f>H798</f>
        <v>0</v>
      </c>
      <c r="I797" s="11">
        <f>I798</f>
        <v>0</v>
      </c>
      <c r="J797" s="11">
        <f>J798</f>
        <v>0</v>
      </c>
      <c r="K797" s="11">
        <f t="shared" ref="K797:L797" si="353">K798</f>
        <v>0</v>
      </c>
      <c r="L797" s="11">
        <f t="shared" si="353"/>
        <v>3454</v>
      </c>
    </row>
    <row r="798" spans="1:12" hidden="1">
      <c r="A798" s="28" t="s">
        <v>452</v>
      </c>
      <c r="B798" s="24" t="s">
        <v>27</v>
      </c>
      <c r="C798" s="121">
        <v>10</v>
      </c>
      <c r="D798" s="24" t="s">
        <v>38</v>
      </c>
      <c r="E798" s="121">
        <v>6205102</v>
      </c>
      <c r="F798" s="24" t="s">
        <v>453</v>
      </c>
      <c r="G798" s="25">
        <v>3454</v>
      </c>
      <c r="H798" s="26"/>
      <c r="I798" s="27"/>
      <c r="J798" s="27"/>
      <c r="K798" s="27"/>
      <c r="L798" s="16">
        <f t="shared" si="331"/>
        <v>3454</v>
      </c>
    </row>
    <row r="799" spans="1:12" s="31" customFormat="1" ht="25.5" hidden="1">
      <c r="A799" s="55" t="s">
        <v>677</v>
      </c>
      <c r="B799" s="10" t="s">
        <v>27</v>
      </c>
      <c r="C799" s="123">
        <v>10</v>
      </c>
      <c r="D799" s="10" t="s">
        <v>38</v>
      </c>
      <c r="E799" s="123">
        <v>6205108</v>
      </c>
      <c r="F799" s="10"/>
      <c r="G799" s="11">
        <f>G800+G801+G802+G803</f>
        <v>3461.9</v>
      </c>
      <c r="H799" s="11">
        <f>H800+H801+H802+H803</f>
        <v>0</v>
      </c>
      <c r="I799" s="11">
        <f>I800+I801+I802+I803</f>
        <v>0</v>
      </c>
      <c r="J799" s="11">
        <f>J800+J801+J802+J803</f>
        <v>148.071</v>
      </c>
      <c r="K799" s="11">
        <f t="shared" ref="K799:L799" si="354">K800+K801+K802+K803</f>
        <v>0</v>
      </c>
      <c r="L799" s="11">
        <f t="shared" si="354"/>
        <v>3609.971</v>
      </c>
    </row>
    <row r="800" spans="1:12" hidden="1">
      <c r="A800" s="12" t="s">
        <v>30</v>
      </c>
      <c r="B800" s="24" t="s">
        <v>27</v>
      </c>
      <c r="C800" s="121">
        <v>10</v>
      </c>
      <c r="D800" s="24" t="s">
        <v>38</v>
      </c>
      <c r="E800" s="121">
        <v>6205108</v>
      </c>
      <c r="F800" s="24" t="s">
        <v>31</v>
      </c>
      <c r="G800" s="25">
        <v>2566.0500000000002</v>
      </c>
      <c r="H800" s="26"/>
      <c r="I800" s="27"/>
      <c r="J800" s="27">
        <v>148.071</v>
      </c>
      <c r="K800" s="27"/>
      <c r="L800" s="16">
        <f t="shared" si="331"/>
        <v>2714.1210000000001</v>
      </c>
    </row>
    <row r="801" spans="1:12" ht="25.5" hidden="1">
      <c r="A801" s="28" t="s">
        <v>35</v>
      </c>
      <c r="B801" s="24" t="s">
        <v>27</v>
      </c>
      <c r="C801" s="121">
        <v>10</v>
      </c>
      <c r="D801" s="24" t="s">
        <v>38</v>
      </c>
      <c r="E801" s="121">
        <v>6205108</v>
      </c>
      <c r="F801" s="24" t="s">
        <v>36</v>
      </c>
      <c r="G801" s="25">
        <v>290.85000000000002</v>
      </c>
      <c r="H801" s="26"/>
      <c r="I801" s="27"/>
      <c r="J801" s="27"/>
      <c r="K801" s="27"/>
      <c r="L801" s="16">
        <f t="shared" si="331"/>
        <v>290.85000000000002</v>
      </c>
    </row>
    <row r="802" spans="1:12" ht="25.5" hidden="1">
      <c r="A802" s="28" t="s">
        <v>41</v>
      </c>
      <c r="B802" s="24" t="s">
        <v>27</v>
      </c>
      <c r="C802" s="121">
        <v>10</v>
      </c>
      <c r="D802" s="24" t="s">
        <v>38</v>
      </c>
      <c r="E802" s="121">
        <v>6205108</v>
      </c>
      <c r="F802" s="24" t="s">
        <v>42</v>
      </c>
      <c r="G802" s="25">
        <v>110</v>
      </c>
      <c r="H802" s="26"/>
      <c r="I802" s="27">
        <f>25+30.855+58.786</f>
        <v>114.64100000000001</v>
      </c>
      <c r="J802" s="27"/>
      <c r="K802" s="27"/>
      <c r="L802" s="16">
        <f t="shared" si="331"/>
        <v>224.64100000000002</v>
      </c>
    </row>
    <row r="803" spans="1:12" ht="25.5" hidden="1">
      <c r="A803" s="28" t="s">
        <v>43</v>
      </c>
      <c r="B803" s="24" t="s">
        <v>27</v>
      </c>
      <c r="C803" s="121">
        <v>10</v>
      </c>
      <c r="D803" s="24" t="s">
        <v>38</v>
      </c>
      <c r="E803" s="121">
        <v>6205108</v>
      </c>
      <c r="F803" s="24" t="s">
        <v>44</v>
      </c>
      <c r="G803" s="25">
        <v>495</v>
      </c>
      <c r="H803" s="26"/>
      <c r="I803" s="27">
        <f>-25-30.855-58.786</f>
        <v>-114.64100000000001</v>
      </c>
      <c r="J803" s="27"/>
      <c r="K803" s="27"/>
      <c r="L803" s="16">
        <f t="shared" si="331"/>
        <v>380.35899999999998</v>
      </c>
    </row>
    <row r="804" spans="1:12" hidden="1">
      <c r="A804" s="17" t="s">
        <v>678</v>
      </c>
      <c r="B804" s="18"/>
      <c r="C804" s="18">
        <v>10</v>
      </c>
      <c r="D804" s="18" t="s">
        <v>53</v>
      </c>
      <c r="E804" s="18"/>
      <c r="F804" s="18"/>
      <c r="G804" s="19">
        <f>G809+G814+G805</f>
        <v>1585.5</v>
      </c>
      <c r="H804" s="19">
        <f>H809+H814+H805</f>
        <v>0</v>
      </c>
      <c r="I804" s="19">
        <f>I809+I814+I805</f>
        <v>0</v>
      </c>
      <c r="J804" s="19">
        <f>J809+J814+J805</f>
        <v>33.9</v>
      </c>
      <c r="K804" s="19">
        <f t="shared" ref="K804:L804" si="355">K809+K814+K805</f>
        <v>0</v>
      </c>
      <c r="L804" s="19">
        <f t="shared" si="355"/>
        <v>1619.4</v>
      </c>
    </row>
    <row r="805" spans="1:12" s="131" customFormat="1" ht="76.5" hidden="1">
      <c r="A805" s="17" t="s">
        <v>679</v>
      </c>
      <c r="B805" s="18" t="s">
        <v>27</v>
      </c>
      <c r="C805" s="18" t="s">
        <v>663</v>
      </c>
      <c r="D805" s="18" t="s">
        <v>53</v>
      </c>
      <c r="E805" s="18" t="s">
        <v>680</v>
      </c>
      <c r="F805" s="18"/>
      <c r="G805" s="19">
        <f>G806+G807+G808</f>
        <v>0</v>
      </c>
      <c r="H805" s="19">
        <f>H806+H807+H808</f>
        <v>0</v>
      </c>
      <c r="I805" s="19">
        <f>I806+I807+I808</f>
        <v>0</v>
      </c>
      <c r="J805" s="19">
        <f>J806+J807+J808</f>
        <v>0</v>
      </c>
      <c r="K805" s="19">
        <f t="shared" ref="K805:L805" si="356">K806+K807+K808</f>
        <v>0</v>
      </c>
      <c r="L805" s="19">
        <f t="shared" si="356"/>
        <v>0</v>
      </c>
    </row>
    <row r="806" spans="1:12" hidden="1">
      <c r="A806" s="12" t="s">
        <v>30</v>
      </c>
      <c r="B806" s="24" t="s">
        <v>27</v>
      </c>
      <c r="C806" s="24" t="s">
        <v>663</v>
      </c>
      <c r="D806" s="24" t="s">
        <v>53</v>
      </c>
      <c r="E806" s="24" t="s">
        <v>680</v>
      </c>
      <c r="F806" s="24" t="s">
        <v>31</v>
      </c>
      <c r="G806" s="25"/>
      <c r="H806" s="26"/>
      <c r="I806" s="27"/>
      <c r="J806" s="27"/>
      <c r="K806" s="27"/>
      <c r="L806" s="16">
        <f t="shared" si="331"/>
        <v>0</v>
      </c>
    </row>
    <row r="807" spans="1:12" ht="25.5" hidden="1">
      <c r="A807" s="28" t="s">
        <v>35</v>
      </c>
      <c r="B807" s="24" t="s">
        <v>27</v>
      </c>
      <c r="C807" s="24" t="s">
        <v>663</v>
      </c>
      <c r="D807" s="24" t="s">
        <v>53</v>
      </c>
      <c r="E807" s="24" t="s">
        <v>680</v>
      </c>
      <c r="F807" s="24" t="s">
        <v>36</v>
      </c>
      <c r="G807" s="25"/>
      <c r="H807" s="26"/>
      <c r="I807" s="27"/>
      <c r="J807" s="27"/>
      <c r="K807" s="27"/>
      <c r="L807" s="16">
        <f t="shared" si="331"/>
        <v>0</v>
      </c>
    </row>
    <row r="808" spans="1:12" ht="25.5" hidden="1">
      <c r="A808" s="28" t="s">
        <v>43</v>
      </c>
      <c r="B808" s="24" t="s">
        <v>27</v>
      </c>
      <c r="C808" s="24" t="s">
        <v>663</v>
      </c>
      <c r="D808" s="24" t="s">
        <v>53</v>
      </c>
      <c r="E808" s="24" t="s">
        <v>680</v>
      </c>
      <c r="F808" s="24" t="s">
        <v>44</v>
      </c>
      <c r="G808" s="25"/>
      <c r="H808" s="26"/>
      <c r="I808" s="27"/>
      <c r="J808" s="27"/>
      <c r="K808" s="27"/>
      <c r="L808" s="16">
        <f t="shared" si="331"/>
        <v>0</v>
      </c>
    </row>
    <row r="809" spans="1:12" s="31" customFormat="1" ht="63.75" hidden="1">
      <c r="A809" s="55" t="s">
        <v>681</v>
      </c>
      <c r="B809" s="10" t="s">
        <v>27</v>
      </c>
      <c r="C809" s="10">
        <v>10</v>
      </c>
      <c r="D809" s="10" t="s">
        <v>53</v>
      </c>
      <c r="E809" s="10" t="s">
        <v>682</v>
      </c>
      <c r="F809" s="10"/>
      <c r="G809" s="11">
        <f>G813+G811+G810+G812</f>
        <v>788</v>
      </c>
      <c r="H809" s="11">
        <f>H813+H811+H810+H812</f>
        <v>0</v>
      </c>
      <c r="I809" s="11">
        <f>I813+I811+I810+I812</f>
        <v>0</v>
      </c>
      <c r="J809" s="11">
        <f>J813+J811+J810+J812</f>
        <v>33.9</v>
      </c>
      <c r="K809" s="11">
        <f t="shared" ref="K809:L809" si="357">K813+K811+K810+K812</f>
        <v>0</v>
      </c>
      <c r="L809" s="11">
        <f t="shared" si="357"/>
        <v>821.9</v>
      </c>
    </row>
    <row r="810" spans="1:12" hidden="1">
      <c r="A810" s="12" t="s">
        <v>30</v>
      </c>
      <c r="B810" s="24" t="s">
        <v>27</v>
      </c>
      <c r="C810" s="24">
        <v>10</v>
      </c>
      <c r="D810" s="24" t="s">
        <v>53</v>
      </c>
      <c r="E810" s="24" t="s">
        <v>682</v>
      </c>
      <c r="F810" s="24" t="s">
        <v>31</v>
      </c>
      <c r="G810" s="25">
        <v>716.1</v>
      </c>
      <c r="H810" s="26"/>
      <c r="I810" s="27"/>
      <c r="J810" s="27">
        <v>33.9</v>
      </c>
      <c r="K810" s="27"/>
      <c r="L810" s="16">
        <f t="shared" si="331"/>
        <v>750</v>
      </c>
    </row>
    <row r="811" spans="1:12" ht="25.5" hidden="1">
      <c r="A811" s="28" t="s">
        <v>35</v>
      </c>
      <c r="B811" s="24" t="s">
        <v>27</v>
      </c>
      <c r="C811" s="24">
        <v>10</v>
      </c>
      <c r="D811" s="24" t="s">
        <v>53</v>
      </c>
      <c r="E811" s="24" t="s">
        <v>682</v>
      </c>
      <c r="F811" s="24" t="s">
        <v>36</v>
      </c>
      <c r="G811" s="25">
        <v>3.5</v>
      </c>
      <c r="H811" s="26"/>
      <c r="I811" s="27"/>
      <c r="J811" s="27"/>
      <c r="K811" s="27"/>
      <c r="L811" s="16">
        <f t="shared" si="331"/>
        <v>3.5</v>
      </c>
    </row>
    <row r="812" spans="1:12" ht="25.5" hidden="1">
      <c r="A812" s="28" t="s">
        <v>41</v>
      </c>
      <c r="B812" s="24" t="s">
        <v>27</v>
      </c>
      <c r="C812" s="24">
        <v>10</v>
      </c>
      <c r="D812" s="24" t="s">
        <v>53</v>
      </c>
      <c r="E812" s="24" t="s">
        <v>682</v>
      </c>
      <c r="F812" s="24" t="s">
        <v>42</v>
      </c>
      <c r="G812" s="25">
        <v>15</v>
      </c>
      <c r="H812" s="26"/>
      <c r="I812" s="27">
        <v>1.99</v>
      </c>
      <c r="J812" s="27"/>
      <c r="K812" s="27"/>
      <c r="L812" s="16">
        <f t="shared" si="331"/>
        <v>16.989999999999998</v>
      </c>
    </row>
    <row r="813" spans="1:12" ht="25.5" hidden="1">
      <c r="A813" s="28" t="s">
        <v>43</v>
      </c>
      <c r="B813" s="24" t="s">
        <v>27</v>
      </c>
      <c r="C813" s="24">
        <v>10</v>
      </c>
      <c r="D813" s="24" t="s">
        <v>53</v>
      </c>
      <c r="E813" s="24" t="s">
        <v>682</v>
      </c>
      <c r="F813" s="24" t="s">
        <v>44</v>
      </c>
      <c r="G813" s="25">
        <v>53.4</v>
      </c>
      <c r="H813" s="26"/>
      <c r="I813" s="27">
        <v>-1.99</v>
      </c>
      <c r="J813" s="27"/>
      <c r="K813" s="27"/>
      <c r="L813" s="16">
        <f t="shared" si="331"/>
        <v>51.41</v>
      </c>
    </row>
    <row r="814" spans="1:12" s="31" customFormat="1" ht="38.25" hidden="1">
      <c r="A814" s="72" t="s">
        <v>683</v>
      </c>
      <c r="B814" s="10" t="s">
        <v>27</v>
      </c>
      <c r="C814" s="10" t="s">
        <v>663</v>
      </c>
      <c r="D814" s="10" t="s">
        <v>53</v>
      </c>
      <c r="E814" s="10" t="s">
        <v>684</v>
      </c>
      <c r="F814" s="10"/>
      <c r="G814" s="11">
        <f>G815+G817+G816</f>
        <v>797.5</v>
      </c>
      <c r="H814" s="11">
        <f>H815+H817+H816</f>
        <v>0</v>
      </c>
      <c r="I814" s="11">
        <f>I815+I817+I816</f>
        <v>0</v>
      </c>
      <c r="J814" s="11">
        <f>J815+J817+J816</f>
        <v>0</v>
      </c>
      <c r="K814" s="11">
        <f t="shared" ref="K814:L814" si="358">K815+K817+K816</f>
        <v>0</v>
      </c>
      <c r="L814" s="11">
        <f t="shared" si="358"/>
        <v>797.5</v>
      </c>
    </row>
    <row r="815" spans="1:12" hidden="1">
      <c r="A815" s="12" t="s">
        <v>30</v>
      </c>
      <c r="B815" s="24" t="s">
        <v>27</v>
      </c>
      <c r="C815" s="24" t="s">
        <v>663</v>
      </c>
      <c r="D815" s="24" t="s">
        <v>53</v>
      </c>
      <c r="E815" s="24" t="s">
        <v>684</v>
      </c>
      <c r="F815" s="24" t="s">
        <v>31</v>
      </c>
      <c r="G815" s="25">
        <v>774.6</v>
      </c>
      <c r="H815" s="26"/>
      <c r="I815" s="27"/>
      <c r="J815" s="27"/>
      <c r="K815" s="27"/>
      <c r="L815" s="16">
        <f t="shared" ref="L815:L852" si="359">I815+H815+G815+J815+K815</f>
        <v>774.6</v>
      </c>
    </row>
    <row r="816" spans="1:12" ht="25.5" hidden="1">
      <c r="A816" s="28" t="s">
        <v>41</v>
      </c>
      <c r="B816" s="24" t="s">
        <v>27</v>
      </c>
      <c r="C816" s="24" t="s">
        <v>663</v>
      </c>
      <c r="D816" s="24" t="s">
        <v>53</v>
      </c>
      <c r="E816" s="24" t="s">
        <v>684</v>
      </c>
      <c r="F816" s="24" t="s">
        <v>42</v>
      </c>
      <c r="G816" s="25">
        <v>10</v>
      </c>
      <c r="H816" s="26"/>
      <c r="I816" s="27"/>
      <c r="J816" s="27"/>
      <c r="K816" s="27"/>
      <c r="L816" s="16">
        <f t="shared" si="359"/>
        <v>10</v>
      </c>
    </row>
    <row r="817" spans="1:12" ht="25.5" hidden="1">
      <c r="A817" s="28" t="s">
        <v>43</v>
      </c>
      <c r="B817" s="24" t="s">
        <v>27</v>
      </c>
      <c r="C817" s="24" t="s">
        <v>663</v>
      </c>
      <c r="D817" s="24" t="s">
        <v>53</v>
      </c>
      <c r="E817" s="24" t="s">
        <v>684</v>
      </c>
      <c r="F817" s="24" t="s">
        <v>44</v>
      </c>
      <c r="G817" s="25">
        <v>12.9</v>
      </c>
      <c r="H817" s="26"/>
      <c r="I817" s="27"/>
      <c r="J817" s="27"/>
      <c r="K817" s="27"/>
      <c r="L817" s="16">
        <f t="shared" si="359"/>
        <v>12.9</v>
      </c>
    </row>
    <row r="818" spans="1:12">
      <c r="A818" s="242" t="s">
        <v>685</v>
      </c>
      <c r="B818" s="243"/>
      <c r="C818" s="243" t="s">
        <v>61</v>
      </c>
      <c r="D818" s="243" t="s">
        <v>310</v>
      </c>
      <c r="E818" s="243"/>
      <c r="F818" s="243"/>
      <c r="G818" s="244">
        <f>G819</f>
        <v>1500</v>
      </c>
      <c r="H818" s="244">
        <f t="shared" ref="H818:L818" si="360">H819</f>
        <v>2100</v>
      </c>
      <c r="I818" s="244">
        <f t="shared" si="360"/>
        <v>0</v>
      </c>
      <c r="J818" s="244">
        <f t="shared" si="360"/>
        <v>1000</v>
      </c>
      <c r="K818" s="244">
        <f t="shared" si="360"/>
        <v>0</v>
      </c>
      <c r="L818" s="244">
        <f t="shared" si="360"/>
        <v>4600</v>
      </c>
    </row>
    <row r="819" spans="1:12" s="20" customFormat="1">
      <c r="A819" s="251" t="s">
        <v>686</v>
      </c>
      <c r="B819" s="243" t="s">
        <v>27</v>
      </c>
      <c r="C819" s="243" t="s">
        <v>61</v>
      </c>
      <c r="D819" s="243" t="s">
        <v>22</v>
      </c>
      <c r="E819" s="243" t="s">
        <v>687</v>
      </c>
      <c r="F819" s="243"/>
      <c r="G819" s="244">
        <f>G820+G822+G824+G826+G828+G830</f>
        <v>1500</v>
      </c>
      <c r="H819" s="244">
        <f>H820+H822+H824+H826+H828+H830</f>
        <v>2100</v>
      </c>
      <c r="I819" s="244">
        <f>I820+I822+I824+I826+I828+I830</f>
        <v>0</v>
      </c>
      <c r="J819" s="244">
        <f>J820+J822+J824+J826+J828+J830</f>
        <v>1000</v>
      </c>
      <c r="K819" s="244">
        <f t="shared" ref="K819:L819" si="361">K820+K822+K824+K826+K828+K830</f>
        <v>0</v>
      </c>
      <c r="L819" s="244">
        <f t="shared" si="361"/>
        <v>4600</v>
      </c>
    </row>
    <row r="820" spans="1:12" s="84" customFormat="1">
      <c r="A820" s="251" t="s">
        <v>688</v>
      </c>
      <c r="B820" s="243" t="s">
        <v>27</v>
      </c>
      <c r="C820" s="243" t="s">
        <v>61</v>
      </c>
      <c r="D820" s="243" t="s">
        <v>22</v>
      </c>
      <c r="E820" s="243" t="s">
        <v>689</v>
      </c>
      <c r="F820" s="243"/>
      <c r="G820" s="244">
        <f>G821</f>
        <v>1500</v>
      </c>
      <c r="H820" s="244">
        <f t="shared" ref="H820:L820" si="362">H821</f>
        <v>0</v>
      </c>
      <c r="I820" s="244">
        <f t="shared" si="362"/>
        <v>0</v>
      </c>
      <c r="J820" s="244">
        <f t="shared" si="362"/>
        <v>300</v>
      </c>
      <c r="K820" s="244">
        <f t="shared" si="362"/>
        <v>0</v>
      </c>
      <c r="L820" s="244">
        <f t="shared" si="362"/>
        <v>1800</v>
      </c>
    </row>
    <row r="821" spans="1:12" ht="25.5">
      <c r="A821" s="255" t="s">
        <v>43</v>
      </c>
      <c r="B821" s="247" t="s">
        <v>27</v>
      </c>
      <c r="C821" s="247" t="s">
        <v>61</v>
      </c>
      <c r="D821" s="247" t="s">
        <v>22</v>
      </c>
      <c r="E821" s="247" t="s">
        <v>689</v>
      </c>
      <c r="F821" s="247" t="s">
        <v>44</v>
      </c>
      <c r="G821" s="248">
        <v>1500</v>
      </c>
      <c r="H821" s="258"/>
      <c r="I821" s="259"/>
      <c r="J821" s="259">
        <v>300</v>
      </c>
      <c r="K821" s="259"/>
      <c r="L821" s="250">
        <f t="shared" si="359"/>
        <v>1800</v>
      </c>
    </row>
    <row r="822" spans="1:12" s="20" customFormat="1" ht="52.5" customHeight="1">
      <c r="A822" s="268" t="s">
        <v>690</v>
      </c>
      <c r="B822" s="243" t="s">
        <v>27</v>
      </c>
      <c r="C822" s="243" t="s">
        <v>61</v>
      </c>
      <c r="D822" s="243" t="s">
        <v>22</v>
      </c>
      <c r="E822" s="243" t="s">
        <v>691</v>
      </c>
      <c r="F822" s="243"/>
      <c r="G822" s="244">
        <f>G823</f>
        <v>0</v>
      </c>
      <c r="H822" s="244">
        <f>H823</f>
        <v>2100</v>
      </c>
      <c r="I822" s="244">
        <f>I823</f>
        <v>0</v>
      </c>
      <c r="J822" s="244">
        <f>J823</f>
        <v>0</v>
      </c>
      <c r="K822" s="244">
        <f t="shared" ref="K822:L822" si="363">K823</f>
        <v>0</v>
      </c>
      <c r="L822" s="244">
        <f t="shared" si="363"/>
        <v>2100</v>
      </c>
    </row>
    <row r="823" spans="1:12" ht="25.5">
      <c r="A823" s="255" t="s">
        <v>43</v>
      </c>
      <c r="B823" s="247" t="s">
        <v>27</v>
      </c>
      <c r="C823" s="247" t="s">
        <v>61</v>
      </c>
      <c r="D823" s="247" t="s">
        <v>22</v>
      </c>
      <c r="E823" s="247" t="s">
        <v>691</v>
      </c>
      <c r="F823" s="247" t="s">
        <v>44</v>
      </c>
      <c r="G823" s="248"/>
      <c r="H823" s="258">
        <v>2100</v>
      </c>
      <c r="I823" s="259"/>
      <c r="J823" s="259"/>
      <c r="K823" s="259"/>
      <c r="L823" s="250">
        <f t="shared" si="359"/>
        <v>2100</v>
      </c>
    </row>
    <row r="824" spans="1:12" s="20" customFormat="1" ht="51">
      <c r="A824" s="268" t="s">
        <v>692</v>
      </c>
      <c r="B824" s="243" t="s">
        <v>27</v>
      </c>
      <c r="C824" s="243" t="s">
        <v>61</v>
      </c>
      <c r="D824" s="243" t="s">
        <v>22</v>
      </c>
      <c r="E824" s="243" t="s">
        <v>693</v>
      </c>
      <c r="F824" s="243"/>
      <c r="G824" s="244">
        <f>G825</f>
        <v>0</v>
      </c>
      <c r="H824" s="244">
        <f>H825</f>
        <v>0</v>
      </c>
      <c r="I824" s="244">
        <f>I825</f>
        <v>0</v>
      </c>
      <c r="J824" s="244">
        <f>J825</f>
        <v>500</v>
      </c>
      <c r="K824" s="244">
        <f t="shared" ref="K824:L824" si="364">K825</f>
        <v>0</v>
      </c>
      <c r="L824" s="244">
        <f t="shared" si="364"/>
        <v>500</v>
      </c>
    </row>
    <row r="825" spans="1:12" ht="38.25">
      <c r="A825" s="255" t="s">
        <v>159</v>
      </c>
      <c r="B825" s="247" t="s">
        <v>27</v>
      </c>
      <c r="C825" s="247" t="s">
        <v>61</v>
      </c>
      <c r="D825" s="247" t="s">
        <v>22</v>
      </c>
      <c r="E825" s="247" t="s">
        <v>693</v>
      </c>
      <c r="F825" s="247" t="s">
        <v>160</v>
      </c>
      <c r="G825" s="248"/>
      <c r="H825" s="258"/>
      <c r="I825" s="259"/>
      <c r="J825" s="259">
        <v>500</v>
      </c>
      <c r="K825" s="259"/>
      <c r="L825" s="250">
        <f t="shared" si="359"/>
        <v>500</v>
      </c>
    </row>
    <row r="826" spans="1:12" s="20" customFormat="1">
      <c r="A826" s="268" t="s">
        <v>694</v>
      </c>
      <c r="B826" s="243" t="s">
        <v>27</v>
      </c>
      <c r="C826" s="243" t="s">
        <v>61</v>
      </c>
      <c r="D826" s="243" t="s">
        <v>22</v>
      </c>
      <c r="E826" s="243" t="s">
        <v>695</v>
      </c>
      <c r="F826" s="243"/>
      <c r="G826" s="244">
        <f>G827</f>
        <v>0</v>
      </c>
      <c r="H826" s="244">
        <f>H827</f>
        <v>0</v>
      </c>
      <c r="I826" s="244">
        <f>I827</f>
        <v>0</v>
      </c>
      <c r="J826" s="244">
        <f>J827</f>
        <v>150</v>
      </c>
      <c r="K826" s="244">
        <f t="shared" ref="K826:L826" si="365">K827</f>
        <v>0</v>
      </c>
      <c r="L826" s="244">
        <f t="shared" si="365"/>
        <v>150</v>
      </c>
    </row>
    <row r="827" spans="1:12" ht="25.5">
      <c r="A827" s="255" t="s">
        <v>43</v>
      </c>
      <c r="B827" s="247" t="s">
        <v>27</v>
      </c>
      <c r="C827" s="247" t="s">
        <v>61</v>
      </c>
      <c r="D827" s="247" t="s">
        <v>22</v>
      </c>
      <c r="E827" s="247" t="s">
        <v>695</v>
      </c>
      <c r="F827" s="247" t="s">
        <v>44</v>
      </c>
      <c r="G827" s="248"/>
      <c r="H827" s="258"/>
      <c r="I827" s="259"/>
      <c r="J827" s="259">
        <v>150</v>
      </c>
      <c r="K827" s="259"/>
      <c r="L827" s="250">
        <f t="shared" si="359"/>
        <v>150</v>
      </c>
    </row>
    <row r="828" spans="1:12" s="20" customFormat="1" ht="38.25">
      <c r="A828" s="268" t="s">
        <v>696</v>
      </c>
      <c r="B828" s="243" t="s">
        <v>27</v>
      </c>
      <c r="C828" s="243" t="s">
        <v>61</v>
      </c>
      <c r="D828" s="243" t="s">
        <v>22</v>
      </c>
      <c r="E828" s="243" t="s">
        <v>697</v>
      </c>
      <c r="F828" s="243"/>
      <c r="G828" s="244">
        <f>G829</f>
        <v>0</v>
      </c>
      <c r="H828" s="244">
        <f t="shared" ref="H828:L830" si="366">H829</f>
        <v>0</v>
      </c>
      <c r="I828" s="244">
        <f t="shared" si="366"/>
        <v>0</v>
      </c>
      <c r="J828" s="244">
        <f t="shared" si="366"/>
        <v>50</v>
      </c>
      <c r="K828" s="244">
        <f t="shared" si="366"/>
        <v>0</v>
      </c>
      <c r="L828" s="244">
        <f t="shared" si="366"/>
        <v>50</v>
      </c>
    </row>
    <row r="829" spans="1:12" ht="25.5">
      <c r="A829" s="255" t="s">
        <v>43</v>
      </c>
      <c r="B829" s="247" t="s">
        <v>27</v>
      </c>
      <c r="C829" s="247" t="s">
        <v>61</v>
      </c>
      <c r="D829" s="247" t="s">
        <v>22</v>
      </c>
      <c r="E829" s="247" t="s">
        <v>697</v>
      </c>
      <c r="F829" s="247" t="s">
        <v>44</v>
      </c>
      <c r="G829" s="248">
        <f>G830</f>
        <v>0</v>
      </c>
      <c r="H829" s="248">
        <f t="shared" si="366"/>
        <v>0</v>
      </c>
      <c r="I829" s="248">
        <f t="shared" si="366"/>
        <v>0</v>
      </c>
      <c r="J829" s="248">
        <v>50</v>
      </c>
      <c r="K829" s="249"/>
      <c r="L829" s="250">
        <f t="shared" si="359"/>
        <v>50</v>
      </c>
    </row>
    <row r="830" spans="1:12" s="20" customFormat="1">
      <c r="A830" s="268" t="s">
        <v>698</v>
      </c>
      <c r="B830" s="243" t="s">
        <v>27</v>
      </c>
      <c r="C830" s="243" t="s">
        <v>61</v>
      </c>
      <c r="D830" s="243" t="s">
        <v>22</v>
      </c>
      <c r="E830" s="243" t="s">
        <v>699</v>
      </c>
      <c r="F830" s="243"/>
      <c r="G830" s="244">
        <f>G831</f>
        <v>0</v>
      </c>
      <c r="H830" s="244">
        <f t="shared" si="366"/>
        <v>0</v>
      </c>
      <c r="I830" s="244">
        <f t="shared" si="366"/>
        <v>0</v>
      </c>
      <c r="J830" s="244">
        <f t="shared" si="366"/>
        <v>0</v>
      </c>
      <c r="K830" s="244">
        <f t="shared" si="366"/>
        <v>0</v>
      </c>
      <c r="L830" s="244">
        <f t="shared" si="366"/>
        <v>0</v>
      </c>
    </row>
    <row r="831" spans="1:12" ht="25.5">
      <c r="A831" s="255" t="s">
        <v>43</v>
      </c>
      <c r="B831" s="247" t="s">
        <v>27</v>
      </c>
      <c r="C831" s="247" t="s">
        <v>61</v>
      </c>
      <c r="D831" s="247" t="s">
        <v>22</v>
      </c>
      <c r="E831" s="247" t="s">
        <v>699</v>
      </c>
      <c r="F831" s="247" t="s">
        <v>44</v>
      </c>
      <c r="G831" s="248"/>
      <c r="H831" s="258"/>
      <c r="I831" s="259"/>
      <c r="J831" s="259"/>
      <c r="K831" s="259"/>
      <c r="L831" s="250">
        <f t="shared" si="359"/>
        <v>0</v>
      </c>
    </row>
    <row r="832" spans="1:12" ht="25.5" hidden="1">
      <c r="A832" s="85" t="s">
        <v>700</v>
      </c>
      <c r="B832" s="18" t="s">
        <v>27</v>
      </c>
      <c r="C832" s="18" t="s">
        <v>67</v>
      </c>
      <c r="D832" s="18"/>
      <c r="E832" s="18"/>
      <c r="F832" s="7"/>
      <c r="G832" s="19">
        <f>G833</f>
        <v>152.63014000000001</v>
      </c>
      <c r="H832" s="19">
        <f t="shared" ref="H832:L834" si="367">H833</f>
        <v>0</v>
      </c>
      <c r="I832" s="19">
        <f t="shared" si="367"/>
        <v>480.69247000000001</v>
      </c>
      <c r="J832" s="19">
        <f t="shared" si="367"/>
        <v>0</v>
      </c>
      <c r="K832" s="19">
        <f t="shared" si="367"/>
        <v>0</v>
      </c>
      <c r="L832" s="19">
        <f t="shared" si="367"/>
        <v>633.32261000000005</v>
      </c>
    </row>
    <row r="833" spans="1:12" ht="25.5" hidden="1">
      <c r="A833" s="63" t="s">
        <v>701</v>
      </c>
      <c r="B833" s="22" t="s">
        <v>27</v>
      </c>
      <c r="C833" s="22" t="s">
        <v>67</v>
      </c>
      <c r="D833" s="22" t="s">
        <v>22</v>
      </c>
      <c r="E833" s="22"/>
      <c r="F833" s="22"/>
      <c r="G833" s="23">
        <f>G834</f>
        <v>152.63014000000001</v>
      </c>
      <c r="H833" s="23">
        <f t="shared" si="367"/>
        <v>0</v>
      </c>
      <c r="I833" s="23">
        <f t="shared" si="367"/>
        <v>480.69247000000001</v>
      </c>
      <c r="J833" s="23">
        <f t="shared" si="367"/>
        <v>0</v>
      </c>
      <c r="K833" s="23">
        <f t="shared" si="367"/>
        <v>0</v>
      </c>
      <c r="L833" s="23">
        <f t="shared" si="367"/>
        <v>633.32261000000005</v>
      </c>
    </row>
    <row r="834" spans="1:12" s="20" customFormat="1" hidden="1">
      <c r="A834" s="132" t="s">
        <v>702</v>
      </c>
      <c r="B834" s="18" t="s">
        <v>27</v>
      </c>
      <c r="C834" s="18" t="s">
        <v>67</v>
      </c>
      <c r="D834" s="18" t="s">
        <v>22</v>
      </c>
      <c r="E834" s="18" t="s">
        <v>703</v>
      </c>
      <c r="F834" s="7"/>
      <c r="G834" s="19">
        <f>G835</f>
        <v>152.63014000000001</v>
      </c>
      <c r="H834" s="19">
        <f t="shared" si="367"/>
        <v>0</v>
      </c>
      <c r="I834" s="19">
        <f t="shared" si="367"/>
        <v>480.69247000000001</v>
      </c>
      <c r="J834" s="19">
        <f t="shared" si="367"/>
        <v>0</v>
      </c>
      <c r="K834" s="19">
        <f t="shared" si="367"/>
        <v>0</v>
      </c>
      <c r="L834" s="16">
        <f t="shared" si="359"/>
        <v>633.32261000000005</v>
      </c>
    </row>
    <row r="835" spans="1:12" hidden="1">
      <c r="A835" s="125" t="s">
        <v>704</v>
      </c>
      <c r="B835" s="24" t="s">
        <v>27</v>
      </c>
      <c r="C835" s="24" t="s">
        <v>67</v>
      </c>
      <c r="D835" s="24" t="s">
        <v>22</v>
      </c>
      <c r="E835" s="24" t="s">
        <v>703</v>
      </c>
      <c r="F835" s="13" t="s">
        <v>705</v>
      </c>
      <c r="G835" s="25">
        <v>152.63014000000001</v>
      </c>
      <c r="H835" s="26"/>
      <c r="I835" s="27">
        <v>480.69247000000001</v>
      </c>
      <c r="J835" s="27"/>
      <c r="K835" s="27"/>
      <c r="L835" s="16">
        <f t="shared" si="359"/>
        <v>633.32261000000005</v>
      </c>
    </row>
    <row r="836" spans="1:12" hidden="1">
      <c r="A836" s="17" t="s">
        <v>706</v>
      </c>
      <c r="B836" s="18"/>
      <c r="C836" s="18" t="s">
        <v>707</v>
      </c>
      <c r="D836" s="18"/>
      <c r="E836" s="18"/>
      <c r="F836" s="18"/>
      <c r="G836" s="19">
        <f t="shared" ref="G836:L836" si="368">G837+G844+G842</f>
        <v>137191</v>
      </c>
      <c r="H836" s="19">
        <f t="shared" si="368"/>
        <v>390</v>
      </c>
      <c r="I836" s="19">
        <f t="shared" si="368"/>
        <v>20033.2</v>
      </c>
      <c r="J836" s="19">
        <f t="shared" si="368"/>
        <v>168.5</v>
      </c>
      <c r="K836" s="19">
        <f t="shared" si="368"/>
        <v>654.9</v>
      </c>
      <c r="L836" s="19">
        <f t="shared" si="368"/>
        <v>158437.6</v>
      </c>
    </row>
    <row r="837" spans="1:12" ht="25.5" hidden="1">
      <c r="A837" s="17" t="s">
        <v>708</v>
      </c>
      <c r="B837" s="18"/>
      <c r="C837" s="18" t="s">
        <v>707</v>
      </c>
      <c r="D837" s="18" t="s">
        <v>22</v>
      </c>
      <c r="E837" s="18"/>
      <c r="F837" s="18"/>
      <c r="G837" s="19">
        <f t="shared" ref="G837:L837" si="369">G839</f>
        <v>137191</v>
      </c>
      <c r="H837" s="19">
        <f t="shared" si="369"/>
        <v>0</v>
      </c>
      <c r="I837" s="19">
        <f t="shared" si="369"/>
        <v>0</v>
      </c>
      <c r="J837" s="19">
        <f t="shared" si="369"/>
        <v>0</v>
      </c>
      <c r="K837" s="19">
        <f t="shared" si="369"/>
        <v>0</v>
      </c>
      <c r="L837" s="19">
        <f t="shared" si="369"/>
        <v>137191</v>
      </c>
    </row>
    <row r="838" spans="1:12" hidden="1">
      <c r="A838" s="17"/>
      <c r="B838" s="18"/>
      <c r="C838" s="18"/>
      <c r="D838" s="18"/>
      <c r="E838" s="18"/>
      <c r="F838" s="18"/>
      <c r="G838" s="19"/>
      <c r="H838" s="19"/>
      <c r="I838" s="19"/>
      <c r="J838" s="19"/>
      <c r="K838" s="19"/>
      <c r="L838" s="19"/>
    </row>
    <row r="839" spans="1:12" s="31" customFormat="1" ht="38.25" hidden="1">
      <c r="A839" s="133" t="s">
        <v>709</v>
      </c>
      <c r="B839" s="10" t="s">
        <v>27</v>
      </c>
      <c r="C839" s="10" t="s">
        <v>707</v>
      </c>
      <c r="D839" s="10" t="s">
        <v>22</v>
      </c>
      <c r="E839" s="10" t="s">
        <v>710</v>
      </c>
      <c r="F839" s="10"/>
      <c r="G839" s="11">
        <f>G840</f>
        <v>137191</v>
      </c>
      <c r="H839" s="11">
        <f t="shared" ref="H839:L839" si="370">H840</f>
        <v>0</v>
      </c>
      <c r="I839" s="11">
        <f t="shared" si="370"/>
        <v>0</v>
      </c>
      <c r="J839" s="11">
        <f t="shared" si="370"/>
        <v>0</v>
      </c>
      <c r="K839" s="11">
        <f t="shared" si="370"/>
        <v>0</v>
      </c>
      <c r="L839" s="11">
        <f t="shared" si="370"/>
        <v>137191</v>
      </c>
    </row>
    <row r="840" spans="1:12" ht="24" hidden="1" customHeight="1">
      <c r="A840" s="28" t="s">
        <v>711</v>
      </c>
      <c r="B840" s="24" t="s">
        <v>27</v>
      </c>
      <c r="C840" s="24" t="s">
        <v>707</v>
      </c>
      <c r="D840" s="24" t="s">
        <v>22</v>
      </c>
      <c r="E840" s="24" t="s">
        <v>710</v>
      </c>
      <c r="F840" s="24" t="s">
        <v>712</v>
      </c>
      <c r="G840" s="25">
        <v>137191</v>
      </c>
      <c r="H840" s="26"/>
      <c r="I840" s="27"/>
      <c r="J840" s="27"/>
      <c r="K840" s="27"/>
      <c r="L840" s="16">
        <f t="shared" si="359"/>
        <v>137191</v>
      </c>
    </row>
    <row r="841" spans="1:12" s="20" customFormat="1" ht="24" hidden="1" customHeight="1">
      <c r="A841" s="134" t="s">
        <v>713</v>
      </c>
      <c r="B841" s="18"/>
      <c r="C841" s="18" t="s">
        <v>707</v>
      </c>
      <c r="D841" s="18" t="s">
        <v>28</v>
      </c>
      <c r="E841" s="18"/>
      <c r="F841" s="18"/>
      <c r="G841" s="19">
        <f>G842</f>
        <v>0</v>
      </c>
      <c r="H841" s="19">
        <f t="shared" ref="H841:L842" si="371">H842</f>
        <v>0</v>
      </c>
      <c r="I841" s="19">
        <f t="shared" si="371"/>
        <v>5373</v>
      </c>
      <c r="J841" s="19">
        <f t="shared" si="371"/>
        <v>0</v>
      </c>
      <c r="K841" s="19">
        <f t="shared" si="371"/>
        <v>654.9</v>
      </c>
      <c r="L841" s="19">
        <f t="shared" si="371"/>
        <v>6027.9</v>
      </c>
    </row>
    <row r="842" spans="1:12" s="20" customFormat="1" ht="28.5" hidden="1" customHeight="1">
      <c r="A842" s="9" t="s">
        <v>714</v>
      </c>
      <c r="B842" s="10" t="s">
        <v>27</v>
      </c>
      <c r="C842" s="10" t="s">
        <v>707</v>
      </c>
      <c r="D842" s="10" t="s">
        <v>28</v>
      </c>
      <c r="E842" s="10" t="s">
        <v>715</v>
      </c>
      <c r="F842" s="10"/>
      <c r="G842" s="11">
        <f>G843</f>
        <v>0</v>
      </c>
      <c r="H842" s="11">
        <f t="shared" si="371"/>
        <v>0</v>
      </c>
      <c r="I842" s="11">
        <f t="shared" si="371"/>
        <v>5373</v>
      </c>
      <c r="J842" s="11">
        <f t="shared" si="371"/>
        <v>0</v>
      </c>
      <c r="K842" s="11">
        <f t="shared" si="371"/>
        <v>654.9</v>
      </c>
      <c r="L842" s="11">
        <f t="shared" si="371"/>
        <v>6027.9</v>
      </c>
    </row>
    <row r="843" spans="1:12" ht="24" hidden="1" customHeight="1">
      <c r="A843" s="95" t="s">
        <v>716</v>
      </c>
      <c r="B843" s="24" t="s">
        <v>27</v>
      </c>
      <c r="C843" s="24" t="s">
        <v>707</v>
      </c>
      <c r="D843" s="24" t="s">
        <v>28</v>
      </c>
      <c r="E843" s="24" t="s">
        <v>715</v>
      </c>
      <c r="F843" s="24" t="s">
        <v>717</v>
      </c>
      <c r="G843" s="25"/>
      <c r="H843" s="26"/>
      <c r="I843" s="27">
        <v>5373</v>
      </c>
      <c r="J843" s="27"/>
      <c r="K843" s="27">
        <v>654.9</v>
      </c>
      <c r="L843" s="16">
        <f t="shared" si="359"/>
        <v>6027.9</v>
      </c>
    </row>
    <row r="844" spans="1:12" ht="24" hidden="1" customHeight="1">
      <c r="A844" s="135" t="s">
        <v>718</v>
      </c>
      <c r="B844" s="7"/>
      <c r="C844" s="7" t="s">
        <v>707</v>
      </c>
      <c r="D844" s="7" t="s">
        <v>111</v>
      </c>
      <c r="E844" s="7"/>
      <c r="F844" s="7"/>
      <c r="G844" s="5">
        <f>G849+G851+G845+G847</f>
        <v>0</v>
      </c>
      <c r="H844" s="5">
        <f>H849+H851+H845+H847</f>
        <v>390</v>
      </c>
      <c r="I844" s="5">
        <f>I849+I851+I845+I847</f>
        <v>14660.2</v>
      </c>
      <c r="J844" s="5">
        <f>J849+J851+J845+J847</f>
        <v>168.5</v>
      </c>
      <c r="K844" s="5">
        <f t="shared" ref="K844:L844" si="372">K849+K851+K845+K847</f>
        <v>0</v>
      </c>
      <c r="L844" s="5">
        <f t="shared" si="372"/>
        <v>15218.7</v>
      </c>
    </row>
    <row r="845" spans="1:12" s="20" customFormat="1" ht="41.25" hidden="1" customHeight="1">
      <c r="A845" s="9" t="s">
        <v>719</v>
      </c>
      <c r="B845" s="10" t="s">
        <v>27</v>
      </c>
      <c r="C845" s="10" t="s">
        <v>707</v>
      </c>
      <c r="D845" s="10" t="s">
        <v>111</v>
      </c>
      <c r="E845" s="10" t="s">
        <v>720</v>
      </c>
      <c r="F845" s="10"/>
      <c r="G845" s="11">
        <f>G846</f>
        <v>0</v>
      </c>
      <c r="H845" s="11">
        <f>H846</f>
        <v>0</v>
      </c>
      <c r="I845" s="11">
        <f>I846</f>
        <v>11000</v>
      </c>
      <c r="J845" s="11">
        <f>J846</f>
        <v>0</v>
      </c>
      <c r="K845" s="11">
        <f t="shared" ref="K845:L845" si="373">K846</f>
        <v>0</v>
      </c>
      <c r="L845" s="11">
        <f t="shared" si="373"/>
        <v>11000</v>
      </c>
    </row>
    <row r="846" spans="1:12" ht="36.75" hidden="1" customHeight="1">
      <c r="A846" s="95" t="s">
        <v>314</v>
      </c>
      <c r="B846" s="13" t="s">
        <v>27</v>
      </c>
      <c r="C846" s="13" t="s">
        <v>707</v>
      </c>
      <c r="D846" s="13" t="s">
        <v>111</v>
      </c>
      <c r="E846" s="13" t="s">
        <v>720</v>
      </c>
      <c r="F846" s="13" t="s">
        <v>315</v>
      </c>
      <c r="G846" s="14"/>
      <c r="H846" s="14"/>
      <c r="I846" s="14">
        <v>11000</v>
      </c>
      <c r="J846" s="15"/>
      <c r="K846" s="15"/>
      <c r="L846" s="16">
        <f t="shared" si="359"/>
        <v>11000</v>
      </c>
    </row>
    <row r="847" spans="1:12" s="20" customFormat="1" ht="87" hidden="1" customHeight="1">
      <c r="A847" s="9" t="s">
        <v>26</v>
      </c>
      <c r="B847" s="10" t="s">
        <v>27</v>
      </c>
      <c r="C847" s="10" t="s">
        <v>707</v>
      </c>
      <c r="D847" s="10" t="s">
        <v>111</v>
      </c>
      <c r="E847" s="10" t="s">
        <v>29</v>
      </c>
      <c r="F847" s="10"/>
      <c r="G847" s="11">
        <f>G848</f>
        <v>0</v>
      </c>
      <c r="H847" s="11">
        <f>H848</f>
        <v>0</v>
      </c>
      <c r="I847" s="11">
        <f>I848</f>
        <v>4050.2</v>
      </c>
      <c r="J847" s="11">
        <f>J848</f>
        <v>168.5</v>
      </c>
      <c r="K847" s="11">
        <f t="shared" ref="K847:L847" si="374">K848</f>
        <v>0</v>
      </c>
      <c r="L847" s="11">
        <f t="shared" si="374"/>
        <v>4218.7</v>
      </c>
    </row>
    <row r="848" spans="1:12" ht="36.75" hidden="1" customHeight="1">
      <c r="A848" s="95" t="s">
        <v>314</v>
      </c>
      <c r="B848" s="13" t="s">
        <v>27</v>
      </c>
      <c r="C848" s="13" t="s">
        <v>707</v>
      </c>
      <c r="D848" s="13" t="s">
        <v>111</v>
      </c>
      <c r="E848" s="13" t="s">
        <v>29</v>
      </c>
      <c r="F848" s="13" t="s">
        <v>315</v>
      </c>
      <c r="G848" s="14"/>
      <c r="H848" s="14"/>
      <c r="I848" s="14">
        <v>4050.2</v>
      </c>
      <c r="J848" s="15">
        <v>168.5</v>
      </c>
      <c r="K848" s="15"/>
      <c r="L848" s="16">
        <f t="shared" si="359"/>
        <v>4218.7</v>
      </c>
    </row>
    <row r="849" spans="1:13" s="20" customFormat="1" ht="39" hidden="1" customHeight="1">
      <c r="A849" s="17" t="s">
        <v>721</v>
      </c>
      <c r="B849" s="18" t="s">
        <v>27</v>
      </c>
      <c r="C849" s="18" t="s">
        <v>707</v>
      </c>
      <c r="D849" s="18" t="s">
        <v>111</v>
      </c>
      <c r="E849" s="18" t="s">
        <v>101</v>
      </c>
      <c r="F849" s="18"/>
      <c r="G849" s="19">
        <f>G850</f>
        <v>0</v>
      </c>
      <c r="H849" s="19">
        <f>H850</f>
        <v>0</v>
      </c>
      <c r="I849" s="19">
        <f>I850</f>
        <v>0</v>
      </c>
      <c r="J849" s="19">
        <f>J850</f>
        <v>0</v>
      </c>
      <c r="K849" s="19">
        <f t="shared" ref="K849:L849" si="375">K850</f>
        <v>0</v>
      </c>
      <c r="L849" s="19">
        <f t="shared" si="375"/>
        <v>0</v>
      </c>
    </row>
    <row r="850" spans="1:13" ht="24" hidden="1" customHeight="1">
      <c r="A850" s="38" t="s">
        <v>722</v>
      </c>
      <c r="B850" s="24" t="s">
        <v>27</v>
      </c>
      <c r="C850" s="24" t="s">
        <v>707</v>
      </c>
      <c r="D850" s="24" t="s">
        <v>111</v>
      </c>
      <c r="E850" s="24" t="s">
        <v>101</v>
      </c>
      <c r="F850" s="24" t="s">
        <v>723</v>
      </c>
      <c r="G850" s="25"/>
      <c r="H850" s="26"/>
      <c r="I850" s="27"/>
      <c r="J850" s="27"/>
      <c r="K850" s="27"/>
      <c r="L850" s="16">
        <f t="shared" si="359"/>
        <v>0</v>
      </c>
      <c r="M850" s="8"/>
    </row>
    <row r="851" spans="1:13" s="20" customFormat="1" ht="24" hidden="1" customHeight="1">
      <c r="A851" s="58" t="s">
        <v>441</v>
      </c>
      <c r="B851" s="10" t="s">
        <v>27</v>
      </c>
      <c r="C851" s="10" t="s">
        <v>707</v>
      </c>
      <c r="D851" s="10" t="s">
        <v>111</v>
      </c>
      <c r="E851" s="10" t="s">
        <v>442</v>
      </c>
      <c r="F851" s="10"/>
      <c r="G851" s="11">
        <f>G852</f>
        <v>0</v>
      </c>
      <c r="H851" s="11">
        <f>H852</f>
        <v>390</v>
      </c>
      <c r="I851" s="11">
        <f>I852</f>
        <v>-390</v>
      </c>
      <c r="J851" s="11">
        <f>J852</f>
        <v>0</v>
      </c>
      <c r="K851" s="11">
        <f t="shared" ref="K851:L851" si="376">K852</f>
        <v>0</v>
      </c>
      <c r="L851" s="11">
        <f t="shared" si="376"/>
        <v>0</v>
      </c>
      <c r="M851" s="102"/>
    </row>
    <row r="852" spans="1:13" ht="24" hidden="1" customHeight="1">
      <c r="A852" s="136" t="s">
        <v>30</v>
      </c>
      <c r="B852" s="24" t="s">
        <v>27</v>
      </c>
      <c r="C852" s="24" t="s">
        <v>707</v>
      </c>
      <c r="D852" s="24" t="s">
        <v>111</v>
      </c>
      <c r="E852" s="24" t="s">
        <v>442</v>
      </c>
      <c r="F852" s="13" t="s">
        <v>31</v>
      </c>
      <c r="G852" s="25"/>
      <c r="H852" s="26">
        <v>390</v>
      </c>
      <c r="I852" s="137">
        <v>-390</v>
      </c>
      <c r="J852" s="137"/>
      <c r="K852" s="137"/>
      <c r="L852" s="16">
        <f t="shared" si="359"/>
        <v>0</v>
      </c>
      <c r="M852" s="8"/>
    </row>
    <row r="853" spans="1:13" ht="13.5" hidden="1" thickBot="1">
      <c r="A853" s="138" t="s">
        <v>20</v>
      </c>
      <c r="B853" s="139"/>
      <c r="C853" s="139"/>
      <c r="D853" s="139"/>
      <c r="E853" s="139"/>
      <c r="F853" s="139"/>
      <c r="G853" s="140">
        <f t="shared" ref="G853:L853" si="377">G836+G756+G699+G344+G130+G105+G20+G100+G818+G832+G330</f>
        <v>954238.60314000014</v>
      </c>
      <c r="H853" s="140">
        <f t="shared" si="377"/>
        <v>3443.5402100000019</v>
      </c>
      <c r="I853" s="140">
        <f t="shared" si="377"/>
        <v>28644.966470000003</v>
      </c>
      <c r="J853" s="140">
        <f t="shared" si="377"/>
        <v>35360.136599999998</v>
      </c>
      <c r="K853" s="140">
        <f t="shared" si="377"/>
        <v>16445.8</v>
      </c>
      <c r="L853" s="140">
        <f t="shared" si="377"/>
        <v>1038133.04642</v>
      </c>
    </row>
    <row r="854" spans="1:13" hidden="1">
      <c r="A854" s="2"/>
      <c r="B854" s="2"/>
      <c r="C854" s="2"/>
      <c r="D854" s="2"/>
      <c r="E854" s="2"/>
      <c r="F854" s="2"/>
      <c r="G854" s="141"/>
      <c r="H854" s="1"/>
      <c r="I854" s="1"/>
      <c r="J854" s="1"/>
      <c r="K854" s="1"/>
      <c r="L854" s="104"/>
      <c r="M854" s="80"/>
    </row>
    <row r="855" spans="1:13" hidden="1">
      <c r="A855" s="142"/>
      <c r="B855" s="143"/>
      <c r="C855" s="143"/>
      <c r="D855" s="143"/>
      <c r="E855" s="143"/>
      <c r="F855" s="144"/>
      <c r="G855" s="145"/>
      <c r="H855" s="1"/>
      <c r="I855" s="1"/>
      <c r="J855" s="1"/>
      <c r="K855" s="1"/>
      <c r="L855" s="8"/>
      <c r="M855" s="80"/>
    </row>
    <row r="856" spans="1:13" s="149" customFormat="1" ht="14.25" hidden="1">
      <c r="A856" s="146" t="s">
        <v>724</v>
      </c>
      <c r="B856" s="147"/>
      <c r="C856" s="148"/>
      <c r="D856" s="148"/>
      <c r="E856" s="148"/>
      <c r="F856" s="148"/>
      <c r="G856" s="148"/>
      <c r="H856" s="148"/>
      <c r="I856" s="148"/>
      <c r="J856" s="148"/>
      <c r="K856" s="148"/>
      <c r="L856" s="148"/>
      <c r="M856" s="148"/>
    </row>
    <row r="857" spans="1:13" ht="13.5" thickBot="1">
      <c r="A857" s="138" t="s">
        <v>20</v>
      </c>
      <c r="B857" s="139"/>
      <c r="C857" s="139"/>
      <c r="D857" s="139"/>
      <c r="E857" s="139"/>
      <c r="F857" s="139"/>
      <c r="G857" s="140">
        <f>G818+G756+G699+G344+G337+G130+G105+G20</f>
        <v>814660.84700000007</v>
      </c>
      <c r="H857" s="140">
        <f t="shared" ref="H857:L857" si="378">H818+H756+H699+H344+H337+H130+H105+H20</f>
        <v>3053.5402100000019</v>
      </c>
      <c r="I857" s="140">
        <f t="shared" si="378"/>
        <v>8131.0739999999996</v>
      </c>
      <c r="J857" s="140">
        <f t="shared" si="378"/>
        <v>12775.320599999999</v>
      </c>
      <c r="K857" s="140">
        <f t="shared" si="378"/>
        <v>15790.9</v>
      </c>
      <c r="L857" s="140">
        <f t="shared" si="378"/>
        <v>854411.68180999998</v>
      </c>
    </row>
    <row r="858" spans="1:13">
      <c r="A858" s="284"/>
      <c r="B858" s="284"/>
      <c r="C858" s="284"/>
      <c r="D858" s="284"/>
      <c r="E858" s="284"/>
      <c r="F858" s="284"/>
      <c r="G858" s="284"/>
    </row>
    <row r="859" spans="1:13">
      <c r="A859" s="284"/>
      <c r="B859" s="284"/>
      <c r="C859" s="284"/>
      <c r="D859" s="284"/>
      <c r="E859" s="284"/>
      <c r="F859" s="284"/>
      <c r="G859" s="286"/>
      <c r="H859" s="286"/>
      <c r="I859" s="286"/>
      <c r="J859" s="286"/>
      <c r="K859" s="286"/>
      <c r="L859" s="286"/>
    </row>
    <row r="860" spans="1:13">
      <c r="A860" s="284"/>
      <c r="B860" s="284"/>
      <c r="C860" s="284"/>
      <c r="D860" s="284"/>
      <c r="E860" s="284"/>
      <c r="F860" s="284"/>
      <c r="G860" s="287"/>
      <c r="H860" s="287"/>
      <c r="I860" s="287"/>
      <c r="J860" s="287"/>
      <c r="K860" s="287"/>
      <c r="L860" s="287"/>
    </row>
    <row r="861" spans="1:13">
      <c r="E861" s="288"/>
      <c r="F861" s="288"/>
      <c r="G861" s="289"/>
      <c r="H861" s="289"/>
      <c r="I861" s="289"/>
      <c r="J861" s="289"/>
      <c r="K861" s="289"/>
      <c r="L861" s="289"/>
    </row>
    <row r="862" spans="1:13">
      <c r="G862" s="285"/>
      <c r="H862" s="285"/>
      <c r="I862" s="285"/>
      <c r="J862" s="285"/>
      <c r="K862" s="285"/>
      <c r="L862" s="285"/>
    </row>
    <row r="863" spans="1:13">
      <c r="I863" s="285"/>
      <c r="J863" s="285"/>
      <c r="K863" s="285"/>
    </row>
    <row r="864" spans="1:13">
      <c r="G864" s="290"/>
    </row>
    <row r="865" spans="7:11">
      <c r="G865" s="291"/>
    </row>
    <row r="866" spans="7:11">
      <c r="H866" s="285"/>
      <c r="I866" s="285"/>
      <c r="J866" s="285"/>
      <c r="K866" s="285"/>
    </row>
    <row r="867" spans="7:11">
      <c r="J867" s="285"/>
      <c r="K867" s="285"/>
    </row>
    <row r="868" spans="7:11">
      <c r="K868" s="285"/>
    </row>
    <row r="870" spans="7:11">
      <c r="H870" s="285"/>
      <c r="I870" s="285"/>
      <c r="J870" s="285"/>
      <c r="K870" s="285"/>
    </row>
    <row r="875" spans="7:11">
      <c r="J875" s="285"/>
      <c r="K875" s="285"/>
    </row>
    <row r="877" spans="7:11">
      <c r="I877" s="285"/>
      <c r="J877" s="285"/>
      <c r="K877" s="285"/>
    </row>
    <row r="878" spans="7:11">
      <c r="J878" s="285"/>
      <c r="K878" s="285"/>
    </row>
    <row r="880" spans="7:11">
      <c r="I880" s="285"/>
      <c r="J880" s="285"/>
      <c r="K880" s="285"/>
    </row>
  </sheetData>
  <autoFilter ref="A18:P856">
    <filterColumn colId="0">
      <colorFilter dxfId="0"/>
    </filterColumn>
  </autoFilter>
  <mergeCells count="13">
    <mergeCell ref="A12:K12"/>
    <mergeCell ref="A13:K13"/>
    <mergeCell ref="A14:K14"/>
    <mergeCell ref="E7:L7"/>
    <mergeCell ref="E8:L8"/>
    <mergeCell ref="E9:L9"/>
    <mergeCell ref="E10:L10"/>
    <mergeCell ref="E6:L6"/>
    <mergeCell ref="E1:L1"/>
    <mergeCell ref="E2:L2"/>
    <mergeCell ref="E3:L3"/>
    <mergeCell ref="E4:L4"/>
    <mergeCell ref="E5:L5"/>
  </mergeCells>
  <pageMargins left="0.74803149606299213" right="0.74803149606299213" top="0.51181102362204722" bottom="0.51181102362204722" header="0.51181102362204722" footer="0.51181102362204722"/>
  <pageSetup paperSize="9" scale="84" fitToHeight="200" orientation="portrait" r:id="rId1"/>
  <headerFooter alignWithMargins="0"/>
  <rowBreaks count="1" manualBreakCount="1">
    <brk id="786" max="11" man="1"/>
  </rowBreaks>
  <colBreaks count="1" manualBreakCount="1">
    <brk id="12" max="7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доходы</vt:lpstr>
      <vt:lpstr>расходная часть</vt:lpstr>
      <vt:lpstr>рес бюджет</vt:lpstr>
      <vt:lpstr>непрограмные расходы</vt:lpstr>
      <vt:lpstr>програмная часть</vt:lpstr>
      <vt:lpstr>доходы!Область_печати</vt:lpstr>
      <vt:lpstr>'непрограмные расходы'!Область_печати</vt:lpstr>
      <vt:lpstr>'програмная часть'!Область_печати</vt:lpstr>
      <vt:lpstr>'расходная часть'!Область_печати</vt:lpstr>
      <vt:lpstr>'рес бюджет'!Область_печати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Дмитрий</cp:lastModifiedBy>
  <cp:lastPrinted>2013-06-12T23:26:33Z</cp:lastPrinted>
  <dcterms:created xsi:type="dcterms:W3CDTF">2013-05-30T23:24:27Z</dcterms:created>
  <dcterms:modified xsi:type="dcterms:W3CDTF">2013-06-12T23:26:38Z</dcterms:modified>
</cp:coreProperties>
</file>